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620" windowHeight="23340" tabRatio="500"/>
  </bookViews>
  <sheets>
    <sheet name="Personalbedarfsrechnung" sheetId="1" r:id="rId1"/>
  </sheets>
  <definedNames>
    <definedName name="_xlnm._FilterDatabase" localSheetId="0" hidden="1">Personalbedarfsrechnung!$A$8:$HC$42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0" i="1"/>
  <c r="J10"/>
  <c r="F10"/>
  <c r="O10"/>
  <c r="Y10"/>
  <c r="Z10"/>
  <c r="AA10"/>
  <c r="AB10"/>
  <c r="B11"/>
  <c r="R11"/>
  <c r="H11"/>
  <c r="J11"/>
  <c r="F11"/>
  <c r="O11"/>
  <c r="Y11"/>
  <c r="Z11"/>
  <c r="AA11"/>
  <c r="AB11"/>
  <c r="B12"/>
  <c r="R12"/>
  <c r="H12"/>
  <c r="J12"/>
  <c r="F12"/>
  <c r="O12"/>
  <c r="Y12"/>
  <c r="Z12"/>
  <c r="AA12"/>
  <c r="AB12"/>
  <c r="B13"/>
  <c r="R13"/>
  <c r="H13"/>
  <c r="J13"/>
  <c r="F7"/>
  <c r="F13"/>
  <c r="O13"/>
  <c r="Y13"/>
  <c r="Z13"/>
  <c r="AA13"/>
  <c r="AB13"/>
  <c r="R14"/>
  <c r="J14"/>
  <c r="F14"/>
  <c r="O14"/>
  <c r="Y14"/>
  <c r="Z14"/>
  <c r="AA14"/>
  <c r="AB14"/>
  <c r="B15"/>
  <c r="R15"/>
  <c r="J15"/>
  <c r="F15"/>
  <c r="O15"/>
  <c r="Y15"/>
  <c r="Z15"/>
  <c r="AA15"/>
  <c r="AB15"/>
  <c r="B16"/>
  <c r="R16"/>
  <c r="J16"/>
  <c r="F16"/>
  <c r="O16"/>
  <c r="Y16"/>
  <c r="Z16"/>
  <c r="AA16"/>
  <c r="AB16"/>
  <c r="B17"/>
  <c r="R17"/>
  <c r="J17"/>
  <c r="F17"/>
  <c r="O17"/>
  <c r="Y17"/>
  <c r="Z17"/>
  <c r="AA17"/>
  <c r="AB17"/>
  <c r="R18"/>
  <c r="J18"/>
  <c r="F18"/>
  <c r="O18"/>
  <c r="Y18"/>
  <c r="Z18"/>
  <c r="AA18"/>
  <c r="AB18"/>
  <c r="B19"/>
  <c r="R19"/>
  <c r="J19"/>
  <c r="F19"/>
  <c r="O19"/>
  <c r="Y19"/>
  <c r="Z19"/>
  <c r="AA19"/>
  <c r="AB19"/>
  <c r="B20"/>
  <c r="R20"/>
  <c r="J20"/>
  <c r="F20"/>
  <c r="O20"/>
  <c r="Y20"/>
  <c r="Z20"/>
  <c r="AA20"/>
  <c r="AB20"/>
  <c r="B21"/>
  <c r="R21"/>
  <c r="J21"/>
  <c r="F21"/>
  <c r="O21"/>
  <c r="Y21"/>
  <c r="Z21"/>
  <c r="AA21"/>
  <c r="AB21"/>
  <c r="R22"/>
  <c r="J22"/>
  <c r="F22"/>
  <c r="O22"/>
  <c r="Y22"/>
  <c r="Z22"/>
  <c r="AA22"/>
  <c r="AB22"/>
  <c r="B23"/>
  <c r="R23"/>
  <c r="J23"/>
  <c r="F23"/>
  <c r="O23"/>
  <c r="Y23"/>
  <c r="Z23"/>
  <c r="AA23"/>
  <c r="AB23"/>
  <c r="B24"/>
  <c r="R24"/>
  <c r="J24"/>
  <c r="F24"/>
  <c r="O24"/>
  <c r="Y24"/>
  <c r="Z24"/>
  <c r="AA24"/>
  <c r="AB24"/>
  <c r="B25"/>
  <c r="R25"/>
  <c r="J25"/>
  <c r="F25"/>
  <c r="O25"/>
  <c r="Y25"/>
  <c r="Z25"/>
  <c r="AA25"/>
  <c r="AB25"/>
  <c r="R26"/>
  <c r="J26"/>
  <c r="F26"/>
  <c r="O26"/>
  <c r="Y26"/>
  <c r="Z26"/>
  <c r="AA26"/>
  <c r="AB26"/>
  <c r="B27"/>
  <c r="R27"/>
  <c r="J27"/>
  <c r="F27"/>
  <c r="O27"/>
  <c r="Y27"/>
  <c r="Z27"/>
  <c r="AA27"/>
  <c r="AB27"/>
  <c r="B28"/>
  <c r="R28"/>
  <c r="J28"/>
  <c r="F28"/>
  <c r="O28"/>
  <c r="Y28"/>
  <c r="Z28"/>
  <c r="AA28"/>
  <c r="AB28"/>
  <c r="B29"/>
  <c r="R29"/>
  <c r="J29"/>
  <c r="F29"/>
  <c r="O29"/>
  <c r="Y29"/>
  <c r="Z29"/>
  <c r="AA29"/>
  <c r="AB29"/>
  <c r="R30"/>
  <c r="J30"/>
  <c r="F30"/>
  <c r="O30"/>
  <c r="Y30"/>
  <c r="Z30"/>
  <c r="AA30"/>
  <c r="AB30"/>
  <c r="B31"/>
  <c r="R31"/>
  <c r="J31"/>
  <c r="F31"/>
  <c r="O31"/>
  <c r="Y31"/>
  <c r="Z31"/>
  <c r="AA31"/>
  <c r="AB31"/>
  <c r="B32"/>
  <c r="R32"/>
  <c r="J32"/>
  <c r="F32"/>
  <c r="O32"/>
  <c r="Y32"/>
  <c r="Z32"/>
  <c r="AA32"/>
  <c r="AB32"/>
  <c r="B33"/>
  <c r="R33"/>
  <c r="J33"/>
  <c r="F33"/>
  <c r="O33"/>
  <c r="Y33"/>
  <c r="Z33"/>
  <c r="AA33"/>
  <c r="AB33"/>
  <c r="R34"/>
  <c r="J34"/>
  <c r="F34"/>
  <c r="O34"/>
  <c r="Y34"/>
  <c r="Z34"/>
  <c r="AA34"/>
  <c r="AB34"/>
  <c r="B35"/>
  <c r="R35"/>
  <c r="J35"/>
  <c r="F35"/>
  <c r="O35"/>
  <c r="Y35"/>
  <c r="Z35"/>
  <c r="AA35"/>
  <c r="AB35"/>
  <c r="B36"/>
  <c r="R36"/>
  <c r="J36"/>
  <c r="F36"/>
  <c r="O36"/>
  <c r="Y36"/>
  <c r="Z36"/>
  <c r="AA36"/>
  <c r="AB36"/>
  <c r="B37"/>
  <c r="R37"/>
  <c r="J37"/>
  <c r="F37"/>
  <c r="O37"/>
  <c r="Y37"/>
  <c r="Z37"/>
  <c r="AA37"/>
  <c r="AB37"/>
  <c r="B38"/>
  <c r="R38"/>
  <c r="J38"/>
  <c r="F38"/>
  <c r="O38"/>
  <c r="Y38"/>
  <c r="Z38"/>
  <c r="AA38"/>
  <c r="AB38"/>
  <c r="R39"/>
  <c r="J39"/>
  <c r="F39"/>
  <c r="O39"/>
  <c r="Y39"/>
  <c r="Z39"/>
  <c r="AA39"/>
  <c r="AB39"/>
  <c r="B40"/>
  <c r="R40"/>
  <c r="J40"/>
  <c r="F40"/>
  <c r="O40"/>
  <c r="Y40"/>
  <c r="Z40"/>
  <c r="AA40"/>
  <c r="AB40"/>
  <c r="B41"/>
  <c r="R41"/>
  <c r="J41"/>
  <c r="F41"/>
  <c r="O41"/>
  <c r="Y41"/>
  <c r="Z41"/>
  <c r="AA41"/>
  <c r="AB41"/>
  <c r="B42"/>
  <c r="R42"/>
  <c r="J42"/>
  <c r="F42"/>
  <c r="O42"/>
  <c r="Y42"/>
  <c r="Z42"/>
  <c r="AA42"/>
  <c r="AB42"/>
  <c r="AB43"/>
  <c r="AB55"/>
  <c r="AA43"/>
  <c r="AA55"/>
  <c r="Z43"/>
  <c r="Z55"/>
  <c r="Y43"/>
  <c r="Y55"/>
  <c r="Y46"/>
  <c r="Y53"/>
  <c r="Z46"/>
  <c r="Z48"/>
  <c r="Z53"/>
  <c r="AA46"/>
  <c r="AA53"/>
  <c r="AB53"/>
  <c r="Y45"/>
  <c r="Y52"/>
  <c r="Z45"/>
  <c r="Z52"/>
  <c r="AA45"/>
  <c r="AA52"/>
  <c r="AB52"/>
  <c r="Y44"/>
  <c r="Y51"/>
  <c r="Z44"/>
  <c r="Z51"/>
  <c r="AA44"/>
  <c r="AA51"/>
  <c r="AB51"/>
  <c r="Y50"/>
  <c r="Z50"/>
  <c r="AA50"/>
  <c r="AB50"/>
  <c r="AB46"/>
  <c r="AB45"/>
  <c r="AB44"/>
  <c r="O43"/>
  <c r="V42"/>
  <c r="U42"/>
  <c r="N42"/>
  <c r="C40"/>
  <c r="C41"/>
  <c r="C42"/>
  <c r="A40"/>
  <c r="A41"/>
  <c r="A42"/>
  <c r="V41"/>
  <c r="U41"/>
  <c r="P40"/>
  <c r="P41"/>
  <c r="N41"/>
  <c r="V40"/>
  <c r="U40"/>
  <c r="N40"/>
  <c r="V39"/>
  <c r="U39"/>
  <c r="P39"/>
  <c r="Q39"/>
  <c r="N39"/>
  <c r="V38"/>
  <c r="U38"/>
  <c r="N38"/>
  <c r="C35"/>
  <c r="C38"/>
  <c r="A35"/>
  <c r="A37"/>
  <c r="A38"/>
  <c r="V37"/>
  <c r="U37"/>
  <c r="N37"/>
  <c r="C37"/>
  <c r="V36"/>
  <c r="U36"/>
  <c r="P35"/>
  <c r="P36"/>
  <c r="N36"/>
  <c r="C36"/>
  <c r="A36"/>
  <c r="V35"/>
  <c r="U35"/>
  <c r="N35"/>
  <c r="V34"/>
  <c r="U34"/>
  <c r="P34"/>
  <c r="Q34"/>
  <c r="N34"/>
  <c r="V33"/>
  <c r="U33"/>
  <c r="N33"/>
  <c r="D31"/>
  <c r="D33"/>
  <c r="C31"/>
  <c r="C33"/>
  <c r="A31"/>
  <c r="A32"/>
  <c r="A33"/>
  <c r="V32"/>
  <c r="U32"/>
  <c r="N32"/>
  <c r="D32"/>
  <c r="C32"/>
  <c r="V31"/>
  <c r="U31"/>
  <c r="N31"/>
  <c r="V30"/>
  <c r="U30"/>
  <c r="P30"/>
  <c r="Q30"/>
  <c r="N30"/>
  <c r="V29"/>
  <c r="U29"/>
  <c r="N29"/>
  <c r="D27"/>
  <c r="D29"/>
  <c r="C27"/>
  <c r="C29"/>
  <c r="A27"/>
  <c r="A28"/>
  <c r="A29"/>
  <c r="V28"/>
  <c r="U28"/>
  <c r="N28"/>
  <c r="D28"/>
  <c r="C28"/>
  <c r="V27"/>
  <c r="U27"/>
  <c r="N27"/>
  <c r="V26"/>
  <c r="U26"/>
  <c r="P26"/>
  <c r="Q26"/>
  <c r="N26"/>
  <c r="V25"/>
  <c r="U25"/>
  <c r="N25"/>
  <c r="C23"/>
  <c r="C25"/>
  <c r="A23"/>
  <c r="A25"/>
  <c r="V24"/>
  <c r="U24"/>
  <c r="N24"/>
  <c r="C24"/>
  <c r="A24"/>
  <c r="V23"/>
  <c r="U23"/>
  <c r="N23"/>
  <c r="D23"/>
  <c r="V22"/>
  <c r="U22"/>
  <c r="P22"/>
  <c r="Q22"/>
  <c r="N22"/>
  <c r="V21"/>
  <c r="U21"/>
  <c r="N21"/>
  <c r="C17"/>
  <c r="C18"/>
  <c r="C19"/>
  <c r="C21"/>
  <c r="A21"/>
  <c r="V20"/>
  <c r="U20"/>
  <c r="N20"/>
  <c r="C20"/>
  <c r="A20"/>
  <c r="V19"/>
  <c r="U19"/>
  <c r="N19"/>
  <c r="D19"/>
  <c r="A19"/>
  <c r="V18"/>
  <c r="U18"/>
  <c r="P18"/>
  <c r="Q18"/>
  <c r="N18"/>
  <c r="V17"/>
  <c r="U17"/>
  <c r="N17"/>
  <c r="D15"/>
  <c r="D16"/>
  <c r="D17"/>
  <c r="A15"/>
  <c r="A16"/>
  <c r="A17"/>
  <c r="V16"/>
  <c r="U16"/>
  <c r="N16"/>
  <c r="C16"/>
  <c r="V15"/>
  <c r="U15"/>
  <c r="N15"/>
  <c r="C15"/>
  <c r="V14"/>
  <c r="U14"/>
  <c r="P14"/>
  <c r="Q14"/>
  <c r="N14"/>
  <c r="V13"/>
  <c r="U13"/>
  <c r="N13"/>
  <c r="D11"/>
  <c r="D12"/>
  <c r="D13"/>
  <c r="C13"/>
  <c r="A11"/>
  <c r="A12"/>
  <c r="A13"/>
  <c r="V12"/>
  <c r="U12"/>
  <c r="N12"/>
  <c r="C12"/>
  <c r="V11"/>
  <c r="U11"/>
  <c r="N11"/>
  <c r="C11"/>
  <c r="V10"/>
  <c r="U10"/>
  <c r="P10"/>
  <c r="Q10"/>
  <c r="N10"/>
  <c r="K6"/>
  <c r="K7"/>
  <c r="AA6"/>
  <c r="Z6"/>
  <c r="Y6"/>
  <c r="AA2"/>
  <c r="AA3"/>
  <c r="AA4"/>
  <c r="AA5"/>
  <c r="Z2"/>
  <c r="Z3"/>
  <c r="Z4"/>
  <c r="Z5"/>
  <c r="Y2"/>
  <c r="Y3"/>
  <c r="Y4"/>
  <c r="Y5"/>
  <c r="U4"/>
  <c r="U3"/>
  <c r="U2"/>
  <c r="U5"/>
  <c r="T4"/>
  <c r="T3"/>
  <c r="T2"/>
  <c r="T5"/>
  <c r="S5"/>
  <c r="P4"/>
  <c r="P3"/>
  <c r="P2"/>
  <c r="P5"/>
  <c r="C4"/>
  <c r="C3"/>
  <c r="C2"/>
  <c r="C5"/>
  <c r="S4"/>
  <c r="S3"/>
  <c r="S2"/>
  <c r="U1"/>
  <c r="T1"/>
  <c r="S1"/>
  <c r="P1"/>
  <c r="F1"/>
  <c r="C1"/>
</calcChain>
</file>

<file path=xl/sharedStrings.xml><?xml version="1.0" encoding="utf-8"?>
<sst xmlns="http://schemas.openxmlformats.org/spreadsheetml/2006/main" count="143" uniqueCount="71">
  <si>
    <t>Summe Fzge</t>
  </si>
  <si>
    <t>Summe Wochentage</t>
  </si>
  <si>
    <t>KTW NORD</t>
  </si>
  <si>
    <t>Summe Fzg-vorhaltung h p.a.</t>
  </si>
  <si>
    <t>Summe Persvorhaltung h p.a.</t>
  </si>
  <si>
    <t>Personal-vorhaltung (h) p.a. RettAss</t>
  </si>
  <si>
    <t>Personal-vorhaltung (h) p.a. RettSan</t>
  </si>
  <si>
    <t>Personal-vorhaltung (h) p.a. RettH</t>
  </si>
  <si>
    <t>RTW</t>
  </si>
  <si>
    <t>Mo-Do</t>
  </si>
  <si>
    <t>KTW</t>
  </si>
  <si>
    <t>Fr</t>
  </si>
  <si>
    <t>NEF</t>
  </si>
  <si>
    <t>Sa</t>
  </si>
  <si>
    <t>sonst</t>
  </si>
  <si>
    <t>So</t>
  </si>
  <si>
    <t>WoFT</t>
  </si>
  <si>
    <t>Summe</t>
  </si>
  <si>
    <t>DRK</t>
  </si>
  <si>
    <t>extern</t>
  </si>
  <si>
    <t>neu</t>
  </si>
  <si>
    <t>So+WoFT</t>
  </si>
  <si>
    <t>bisher</t>
  </si>
  <si>
    <t>Beispiel einer Personalbedarfsrechnung</t>
  </si>
  <si>
    <t>Wache</t>
  </si>
  <si>
    <t>Fzgtyp</t>
  </si>
  <si>
    <t>Ruf</t>
  </si>
  <si>
    <t>Schicht</t>
  </si>
  <si>
    <t>Wochen-tage</t>
  </si>
  <si>
    <t>Tage p.a.</t>
  </si>
  <si>
    <t>von</t>
  </si>
  <si>
    <t>bis</t>
  </si>
  <si>
    <t>Pause (h)</t>
  </si>
  <si>
    <t>h/ Tag</t>
  </si>
  <si>
    <t>Arbeits-form (AB, BD)</t>
  </si>
  <si>
    <t>AL in AB oder BD</t>
  </si>
  <si>
    <t>AL VA</t>
  </si>
  <si>
    <t>AL</t>
  </si>
  <si>
    <t>Fzg-vorhaltung (h) p.a.</t>
  </si>
  <si>
    <t>Summen/ Fzg p.a.</t>
  </si>
  <si>
    <t>Summen/ Fzg/ Wo</t>
  </si>
  <si>
    <t>MA/ Fzg</t>
  </si>
  <si>
    <t>Anteil RettAss/ Fzg</t>
  </si>
  <si>
    <t>HA/ EA/ PRettAsskt</t>
  </si>
  <si>
    <t>Personalvorhaltung p.a.  DRK</t>
  </si>
  <si>
    <t>Personalvorhaltung p.a.  Extern</t>
  </si>
  <si>
    <t>Anteil RettSan/ Fzg</t>
  </si>
  <si>
    <t>Anteil RettH/ Fzg</t>
  </si>
  <si>
    <t>Personal-vorhaltung (h) Summe</t>
  </si>
  <si>
    <t>Wache1</t>
  </si>
  <si>
    <t>RT1</t>
  </si>
  <si>
    <t>RN1</t>
  </si>
  <si>
    <t>RT2</t>
  </si>
  <si>
    <t>RT3</t>
  </si>
  <si>
    <t>Wache2</t>
  </si>
  <si>
    <t>NT1</t>
  </si>
  <si>
    <t>NN1</t>
  </si>
  <si>
    <t>Wache3</t>
  </si>
  <si>
    <t>KT1</t>
  </si>
  <si>
    <t>KT2</t>
  </si>
  <si>
    <t>KT3</t>
  </si>
  <si>
    <t>KT4</t>
  </si>
  <si>
    <t>Summe Wache1</t>
  </si>
  <si>
    <t>Summe Wache2</t>
  </si>
  <si>
    <t>Summe Wache3</t>
  </si>
  <si>
    <t>NJaAZ (HA-Äquivalente)</t>
  </si>
  <si>
    <t>VzSt (HA-Äquivalente SOLL)</t>
  </si>
  <si>
    <t>VzSt Wache1</t>
  </si>
  <si>
    <t>VzSt Wache2</t>
  </si>
  <si>
    <t>VzSt Wache3</t>
  </si>
  <si>
    <t>Qualifikationsmix (SOLL)</t>
  </si>
</sst>
</file>

<file path=xl/styles.xml><?xml version="1.0" encoding="utf-8"?>
<styleSheet xmlns="http://schemas.openxmlformats.org/spreadsheetml/2006/main">
  <numFmts count="2">
    <numFmt numFmtId="168" formatCode="0.0%"/>
    <numFmt numFmtId="170" formatCode="#,##0.0"/>
  </numFmts>
  <fonts count="15">
    <font>
      <sz val="11"/>
      <color indexed="8"/>
      <name val="Calibri"/>
      <family val="2"/>
    </font>
    <font>
      <sz val="8"/>
      <name val="Verdana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55"/>
      <name val="Arial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4" fontId="0" fillId="0" borderId="0" xfId="0" applyNumberFormat="1" applyFill="1"/>
    <xf numFmtId="4" fontId="0" fillId="0" borderId="0" xfId="0" applyNumberFormat="1"/>
    <xf numFmtId="0" fontId="0" fillId="0" borderId="2" xfId="0" applyBorder="1"/>
    <xf numFmtId="0" fontId="3" fillId="0" borderId="2" xfId="0" applyFont="1" applyBorder="1" applyAlignment="1">
      <alignment vertical="top" wrapText="1"/>
    </xf>
    <xf numFmtId="3" fontId="2" fillId="0" borderId="2" xfId="0" applyNumberFormat="1" applyFont="1" applyBorder="1"/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0" xfId="0" applyFont="1"/>
    <xf numFmtId="0" fontId="5" fillId="0" borderId="2" xfId="0" applyFont="1" applyBorder="1"/>
    <xf numFmtId="0" fontId="0" fillId="0" borderId="5" xfId="0" applyFill="1" applyBorder="1"/>
    <xf numFmtId="0" fontId="0" fillId="0" borderId="6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3" fillId="0" borderId="2" xfId="0" applyNumberFormat="1" applyFont="1" applyBorder="1" applyAlignment="1">
      <alignment vertical="top" wrapText="1"/>
    </xf>
    <xf numFmtId="0" fontId="0" fillId="0" borderId="2" xfId="0" applyFill="1" applyBorder="1"/>
    <xf numFmtId="0" fontId="5" fillId="0" borderId="2" xfId="0" applyFont="1" applyFill="1" applyBorder="1"/>
    <xf numFmtId="0" fontId="0" fillId="0" borderId="0" xfId="0" applyFill="1"/>
    <xf numFmtId="0" fontId="3" fillId="0" borderId="0" xfId="0" applyFont="1"/>
    <xf numFmtId="3" fontId="3" fillId="0" borderId="0" xfId="0" applyNumberFormat="1" applyFont="1"/>
    <xf numFmtId="0" fontId="0" fillId="0" borderId="1" xfId="0" applyBorder="1"/>
    <xf numFmtId="170" fontId="0" fillId="0" borderId="0" xfId="0" applyNumberFormat="1"/>
    <xf numFmtId="0" fontId="0" fillId="0" borderId="0" xfId="0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4" fontId="7" fillId="2" borderId="11" xfId="0" applyNumberFormat="1" applyFont="1" applyFill="1" applyBorder="1" applyAlignment="1" applyProtection="1">
      <alignment vertical="top" wrapText="1"/>
      <protection locked="0"/>
    </xf>
    <xf numFmtId="4" fontId="7" fillId="2" borderId="12" xfId="0" applyNumberFormat="1" applyFont="1" applyFill="1" applyBorder="1" applyAlignment="1" applyProtection="1">
      <alignment vertical="top" wrapText="1"/>
      <protection locked="0"/>
    </xf>
    <xf numFmtId="4" fontId="7" fillId="2" borderId="13" xfId="0" applyNumberFormat="1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3" fontId="7" fillId="2" borderId="12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8" fillId="2" borderId="17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8" fillId="0" borderId="17" xfId="0" applyFont="1" applyBorder="1"/>
    <xf numFmtId="0" fontId="8" fillId="0" borderId="18" xfId="0" applyFont="1" applyBorder="1"/>
    <xf numFmtId="4" fontId="8" fillId="0" borderId="17" xfId="0" applyNumberFormat="1" applyFont="1" applyFill="1" applyBorder="1" applyProtection="1">
      <protection locked="0"/>
    </xf>
    <xf numFmtId="4" fontId="8" fillId="0" borderId="6" xfId="0" applyNumberFormat="1" applyFont="1" applyFill="1" applyBorder="1" applyProtection="1">
      <protection locked="0"/>
    </xf>
    <xf numFmtId="4" fontId="8" fillId="0" borderId="18" xfId="0" applyNumberFormat="1" applyFont="1" applyBorder="1"/>
    <xf numFmtId="4" fontId="8" fillId="2" borderId="19" xfId="0" applyNumberFormat="1" applyFont="1" applyFill="1" applyBorder="1"/>
    <xf numFmtId="4" fontId="8" fillId="2" borderId="6" xfId="0" applyNumberFormat="1" applyFont="1" applyFill="1" applyBorder="1"/>
    <xf numFmtId="9" fontId="8" fillId="0" borderId="6" xfId="0" applyNumberFormat="1" applyFont="1" applyBorder="1"/>
    <xf numFmtId="9" fontId="8" fillId="0" borderId="20" xfId="0" applyNumberFormat="1" applyFont="1" applyBorder="1"/>
    <xf numFmtId="0" fontId="8" fillId="0" borderId="21" xfId="0" applyFont="1" applyBorder="1"/>
    <xf numFmtId="0" fontId="8" fillId="0" borderId="19" xfId="0" applyFont="1" applyBorder="1"/>
    <xf numFmtId="170" fontId="8" fillId="0" borderId="20" xfId="0" applyNumberFormat="1" applyFont="1" applyBorder="1"/>
    <xf numFmtId="3" fontId="8" fillId="0" borderId="21" xfId="0" applyNumberFormat="1" applyFont="1" applyFill="1" applyBorder="1" applyProtection="1">
      <protection locked="0"/>
    </xf>
    <xf numFmtId="9" fontId="8" fillId="0" borderId="17" xfId="0" applyNumberFormat="1" applyFont="1" applyBorder="1"/>
    <xf numFmtId="3" fontId="8" fillId="0" borderId="6" xfId="0" applyNumberFormat="1" applyFont="1" applyBorder="1"/>
    <xf numFmtId="170" fontId="8" fillId="0" borderId="6" xfId="0" applyNumberFormat="1" applyFont="1" applyBorder="1"/>
    <xf numFmtId="9" fontId="9" fillId="0" borderId="18" xfId="0" applyNumberFormat="1" applyFont="1" applyBorder="1"/>
    <xf numFmtId="3" fontId="8" fillId="0" borderId="22" xfId="0" applyNumberFormat="1" applyFont="1" applyBorder="1"/>
    <xf numFmtId="3" fontId="8" fillId="0" borderId="5" xfId="0" applyNumberFormat="1" applyFont="1" applyBorder="1"/>
    <xf numFmtId="3" fontId="9" fillId="0" borderId="5" xfId="0" applyNumberFormat="1" applyFont="1" applyBorder="1"/>
    <xf numFmtId="3" fontId="10" fillId="0" borderId="23" xfId="0" applyNumberFormat="1" applyFont="1" applyBorder="1"/>
    <xf numFmtId="0" fontId="8" fillId="0" borderId="24" xfId="0" applyFont="1" applyBorder="1"/>
    <xf numFmtId="0" fontId="8" fillId="0" borderId="2" xfId="0" applyFont="1" applyBorder="1"/>
    <xf numFmtId="0" fontId="8" fillId="0" borderId="2" xfId="0" applyFont="1" applyFill="1" applyBorder="1"/>
    <xf numFmtId="0" fontId="8" fillId="0" borderId="25" xfId="0" applyFont="1" applyFill="1" applyBorder="1"/>
    <xf numFmtId="0" fontId="8" fillId="0" borderId="25" xfId="0" applyFont="1" applyBorder="1"/>
    <xf numFmtId="4" fontId="8" fillId="0" borderId="24" xfId="0" applyNumberFormat="1" applyFont="1" applyFill="1" applyBorder="1" applyProtection="1">
      <protection locked="0"/>
    </xf>
    <xf numFmtId="4" fontId="8" fillId="0" borderId="2" xfId="0" applyNumberFormat="1" applyFont="1" applyFill="1" applyBorder="1" applyProtection="1">
      <protection locked="0"/>
    </xf>
    <xf numFmtId="4" fontId="8" fillId="0" borderId="25" xfId="0" applyNumberFormat="1" applyFont="1" applyBorder="1"/>
    <xf numFmtId="0" fontId="8" fillId="2" borderId="26" xfId="0" applyFont="1" applyFill="1" applyBorder="1"/>
    <xf numFmtId="9" fontId="8" fillId="2" borderId="2" xfId="0" applyNumberFormat="1" applyFont="1" applyFill="1" applyBorder="1"/>
    <xf numFmtId="9" fontId="8" fillId="0" borderId="2" xfId="0" applyNumberFormat="1" applyFont="1" applyBorder="1"/>
    <xf numFmtId="9" fontId="8" fillId="0" borderId="27" xfId="0" applyNumberFormat="1" applyFont="1" applyBorder="1"/>
    <xf numFmtId="0" fontId="8" fillId="0" borderId="28" xfId="0" applyFont="1" applyBorder="1"/>
    <xf numFmtId="0" fontId="8" fillId="0" borderId="26" xfId="0" applyFont="1" applyBorder="1"/>
    <xf numFmtId="170" fontId="8" fillId="0" borderId="27" xfId="0" applyNumberFormat="1" applyFont="1" applyBorder="1"/>
    <xf numFmtId="3" fontId="8" fillId="0" borderId="28" xfId="0" applyNumberFormat="1" applyFont="1" applyFill="1" applyBorder="1" applyProtection="1">
      <protection locked="0"/>
    </xf>
    <xf numFmtId="9" fontId="8" fillId="0" borderId="24" xfId="0" applyNumberFormat="1" applyFont="1" applyBorder="1"/>
    <xf numFmtId="3" fontId="8" fillId="0" borderId="2" xfId="0" applyNumberFormat="1" applyFont="1" applyBorder="1"/>
    <xf numFmtId="170" fontId="8" fillId="0" borderId="2" xfId="0" applyNumberFormat="1" applyFont="1" applyBorder="1"/>
    <xf numFmtId="9" fontId="9" fillId="0" borderId="25" xfId="0" applyNumberFormat="1" applyFont="1" applyBorder="1"/>
    <xf numFmtId="3" fontId="8" fillId="0" borderId="24" xfId="0" applyNumberFormat="1" applyFont="1" applyBorder="1"/>
    <xf numFmtId="3" fontId="9" fillId="0" borderId="2" xfId="0" applyNumberFormat="1" applyFont="1" applyBorder="1"/>
    <xf numFmtId="3" fontId="10" fillId="0" borderId="29" xfId="0" applyNumberFormat="1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31" xfId="0" applyFont="1" applyFill="1" applyBorder="1"/>
    <xf numFmtId="0" fontId="8" fillId="0" borderId="32" xfId="0" applyFont="1" applyFill="1" applyBorder="1"/>
    <xf numFmtId="0" fontId="8" fillId="0" borderId="32" xfId="0" applyFont="1" applyBorder="1"/>
    <xf numFmtId="4" fontId="8" fillId="0" borderId="30" xfId="0" applyNumberFormat="1" applyFont="1" applyFill="1" applyBorder="1" applyProtection="1">
      <protection locked="0"/>
    </xf>
    <xf numFmtId="4" fontId="8" fillId="0" borderId="31" xfId="0" applyNumberFormat="1" applyFont="1" applyFill="1" applyBorder="1" applyProtection="1">
      <protection locked="0"/>
    </xf>
    <xf numFmtId="4" fontId="8" fillId="0" borderId="32" xfId="0" applyNumberFormat="1" applyFont="1" applyBorder="1"/>
    <xf numFmtId="4" fontId="8" fillId="2" borderId="33" xfId="0" applyNumberFormat="1" applyFont="1" applyFill="1" applyBorder="1"/>
    <xf numFmtId="9" fontId="8" fillId="2" borderId="31" xfId="0" applyNumberFormat="1" applyFont="1" applyFill="1" applyBorder="1"/>
    <xf numFmtId="9" fontId="8" fillId="0" borderId="31" xfId="0" applyNumberFormat="1" applyFont="1" applyBorder="1"/>
    <xf numFmtId="9" fontId="8" fillId="0" borderId="34" xfId="0" applyNumberFormat="1" applyFont="1" applyBorder="1"/>
    <xf numFmtId="0" fontId="8" fillId="0" borderId="35" xfId="0" applyFont="1" applyBorder="1"/>
    <xf numFmtId="0" fontId="8" fillId="0" borderId="33" xfId="0" applyFont="1" applyBorder="1"/>
    <xf numFmtId="170" fontId="8" fillId="0" borderId="34" xfId="0" applyNumberFormat="1" applyFont="1" applyBorder="1"/>
    <xf numFmtId="3" fontId="8" fillId="0" borderId="35" xfId="0" applyNumberFormat="1" applyFont="1" applyFill="1" applyBorder="1" applyProtection="1">
      <protection locked="0"/>
    </xf>
    <xf numFmtId="9" fontId="8" fillId="0" borderId="30" xfId="0" applyNumberFormat="1" applyFont="1" applyBorder="1"/>
    <xf numFmtId="3" fontId="8" fillId="0" borderId="31" xfId="0" applyNumberFormat="1" applyFont="1" applyBorder="1"/>
    <xf numFmtId="170" fontId="8" fillId="0" borderId="31" xfId="0" applyNumberFormat="1" applyFont="1" applyBorder="1"/>
    <xf numFmtId="9" fontId="9" fillId="0" borderId="32" xfId="0" applyNumberFormat="1" applyFont="1" applyBorder="1"/>
    <xf numFmtId="3" fontId="8" fillId="0" borderId="30" xfId="0" applyNumberFormat="1" applyFont="1" applyBorder="1"/>
    <xf numFmtId="3" fontId="9" fillId="0" borderId="31" xfId="0" applyNumberFormat="1" applyFont="1" applyBorder="1"/>
    <xf numFmtId="3" fontId="10" fillId="0" borderId="36" xfId="0" applyNumberFormat="1" applyFont="1" applyBorder="1"/>
    <xf numFmtId="0" fontId="8" fillId="0" borderId="22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8" fillId="2" borderId="37" xfId="0" applyFont="1" applyFill="1" applyBorder="1" applyProtection="1">
      <protection locked="0"/>
    </xf>
    <xf numFmtId="0" fontId="8" fillId="0" borderId="22" xfId="0" applyFont="1" applyFill="1" applyBorder="1"/>
    <xf numFmtId="0" fontId="8" fillId="0" borderId="37" xfId="0" applyFont="1" applyFill="1" applyBorder="1"/>
    <xf numFmtId="4" fontId="8" fillId="0" borderId="22" xfId="0" applyNumberFormat="1" applyFont="1" applyFill="1" applyBorder="1" applyProtection="1">
      <protection locked="0"/>
    </xf>
    <xf numFmtId="4" fontId="8" fillId="0" borderId="5" xfId="0" applyNumberFormat="1" applyFont="1" applyFill="1" applyBorder="1" applyProtection="1">
      <protection locked="0"/>
    </xf>
    <xf numFmtId="4" fontId="8" fillId="0" borderId="37" xfId="0" applyNumberFormat="1" applyFont="1" applyFill="1" applyBorder="1"/>
    <xf numFmtId="0" fontId="8" fillId="0" borderId="38" xfId="0" applyFont="1" applyFill="1" applyBorder="1"/>
    <xf numFmtId="9" fontId="8" fillId="0" borderId="5" xfId="0" applyNumberFormat="1" applyFont="1" applyFill="1" applyBorder="1"/>
    <xf numFmtId="9" fontId="8" fillId="0" borderId="39" xfId="0" applyNumberFormat="1" applyFont="1" applyFill="1" applyBorder="1"/>
    <xf numFmtId="0" fontId="8" fillId="0" borderId="40" xfId="0" applyFont="1" applyFill="1" applyBorder="1"/>
    <xf numFmtId="0" fontId="8" fillId="0" borderId="23" xfId="0" applyFont="1" applyFill="1" applyBorder="1"/>
    <xf numFmtId="170" fontId="8" fillId="0" borderId="39" xfId="0" applyNumberFormat="1" applyFont="1" applyFill="1" applyBorder="1"/>
    <xf numFmtId="3" fontId="8" fillId="0" borderId="40" xfId="0" applyNumberFormat="1" applyFont="1" applyFill="1" applyBorder="1" applyProtection="1">
      <protection locked="0"/>
    </xf>
    <xf numFmtId="3" fontId="8" fillId="0" borderId="17" xfId="0" applyNumberFormat="1" applyFont="1" applyBorder="1"/>
    <xf numFmtId="3" fontId="9" fillId="0" borderId="6" xfId="0" applyNumberFormat="1" applyFont="1" applyBorder="1"/>
    <xf numFmtId="3" fontId="10" fillId="0" borderId="41" xfId="0" applyNumberFormat="1" applyFont="1" applyBorder="1"/>
    <xf numFmtId="0" fontId="0" fillId="0" borderId="0" xfId="0" applyFont="1" applyFill="1"/>
    <xf numFmtId="4" fontId="8" fillId="0" borderId="37" xfId="0" applyNumberFormat="1" applyFont="1" applyBorder="1"/>
    <xf numFmtId="0" fontId="8" fillId="2" borderId="38" xfId="0" applyFont="1" applyFill="1" applyBorder="1"/>
    <xf numFmtId="9" fontId="8" fillId="0" borderId="5" xfId="0" applyNumberFormat="1" applyFont="1" applyBorder="1"/>
    <xf numFmtId="9" fontId="8" fillId="0" borderId="39" xfId="0" applyNumberFormat="1" applyFont="1" applyBorder="1"/>
    <xf numFmtId="0" fontId="8" fillId="0" borderId="29" xfId="0" applyFont="1" applyBorder="1"/>
    <xf numFmtId="4" fontId="8" fillId="0" borderId="42" xfId="0" applyNumberFormat="1" applyFont="1" applyFill="1" applyBorder="1" applyProtection="1">
      <protection locked="0"/>
    </xf>
    <xf numFmtId="4" fontId="8" fillId="0" borderId="43" xfId="0" applyNumberFormat="1" applyFont="1" applyFill="1" applyBorder="1" applyProtection="1">
      <protection locked="0"/>
    </xf>
    <xf numFmtId="4" fontId="8" fillId="0" borderId="44" xfId="0" applyNumberFormat="1" applyFont="1" applyBorder="1"/>
    <xf numFmtId="0" fontId="8" fillId="2" borderId="45" xfId="0" applyFont="1" applyFill="1" applyBorder="1"/>
    <xf numFmtId="9" fontId="8" fillId="0" borderId="43" xfId="0" applyNumberFormat="1" applyFont="1" applyBorder="1"/>
    <xf numFmtId="9" fontId="8" fillId="0" borderId="46" xfId="0" applyNumberFormat="1" applyFont="1" applyBorder="1"/>
    <xf numFmtId="0" fontId="8" fillId="0" borderId="36" xfId="0" applyFont="1" applyBorder="1"/>
    <xf numFmtId="3" fontId="8" fillId="0" borderId="47" xfId="0" applyNumberFormat="1" applyFont="1" applyFill="1" applyBorder="1" applyProtection="1">
      <protection locked="0"/>
    </xf>
    <xf numFmtId="0" fontId="8" fillId="0" borderId="17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8" fillId="0" borderId="41" xfId="0" applyFont="1" applyBorder="1"/>
    <xf numFmtId="0" fontId="11" fillId="0" borderId="28" xfId="0" applyFont="1" applyBorder="1"/>
    <xf numFmtId="3" fontId="11" fillId="0" borderId="24" xfId="0" applyNumberFormat="1" applyFont="1" applyBorder="1"/>
    <xf numFmtId="3" fontId="11" fillId="0" borderId="2" xfId="0" applyNumberFormat="1" applyFont="1" applyBorder="1"/>
    <xf numFmtId="3" fontId="12" fillId="0" borderId="29" xfId="0" applyNumberFormat="1" applyFont="1" applyBorder="1"/>
    <xf numFmtId="4" fontId="8" fillId="2" borderId="45" xfId="0" applyNumberFormat="1" applyFont="1" applyFill="1" applyBorder="1"/>
    <xf numFmtId="0" fontId="11" fillId="0" borderId="35" xfId="0" applyFont="1" applyBorder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0" borderId="36" xfId="0" applyNumberFormat="1" applyFont="1" applyBorder="1"/>
    <xf numFmtId="0" fontId="8" fillId="2" borderId="19" xfId="0" applyFont="1" applyFill="1" applyBorder="1"/>
    <xf numFmtId="9" fontId="8" fillId="2" borderId="6" xfId="0" applyNumberFormat="1" applyFont="1" applyFill="1" applyBorder="1"/>
    <xf numFmtId="9" fontId="9" fillId="0" borderId="6" xfId="0" applyNumberFormat="1" applyFont="1" applyBorder="1"/>
    <xf numFmtId="9" fontId="9" fillId="0" borderId="2" xfId="0" applyNumberFormat="1" applyFont="1" applyBorder="1"/>
    <xf numFmtId="9" fontId="9" fillId="0" borderId="31" xfId="0" applyNumberFormat="1" applyFont="1" applyBorder="1"/>
    <xf numFmtId="0" fontId="8" fillId="0" borderId="17" xfId="0" applyFont="1" applyFill="1" applyBorder="1"/>
    <xf numFmtId="0" fontId="8" fillId="0" borderId="18" xfId="0" applyFont="1" applyFill="1" applyBorder="1"/>
    <xf numFmtId="4" fontId="8" fillId="0" borderId="18" xfId="0" applyNumberFormat="1" applyFont="1" applyFill="1" applyBorder="1"/>
    <xf numFmtId="0" fontId="8" fillId="0" borderId="19" xfId="0" applyFont="1" applyFill="1" applyBorder="1"/>
    <xf numFmtId="9" fontId="8" fillId="0" borderId="6" xfId="0" applyNumberFormat="1" applyFont="1" applyFill="1" applyBorder="1"/>
    <xf numFmtId="9" fontId="8" fillId="0" borderId="20" xfId="0" applyNumberFormat="1" applyFont="1" applyFill="1" applyBorder="1"/>
    <xf numFmtId="0" fontId="8" fillId="0" borderId="21" xfId="0" applyFont="1" applyFill="1" applyBorder="1"/>
    <xf numFmtId="0" fontId="8" fillId="0" borderId="41" xfId="0" applyFont="1" applyFill="1" applyBorder="1"/>
    <xf numFmtId="170" fontId="8" fillId="0" borderId="20" xfId="0" applyNumberFormat="1" applyFont="1" applyFill="1" applyBorder="1"/>
    <xf numFmtId="0" fontId="8" fillId="0" borderId="48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49" xfId="0" applyFont="1" applyFill="1" applyBorder="1"/>
    <xf numFmtId="0" fontId="8" fillId="0" borderId="49" xfId="0" applyFont="1" applyBorder="1"/>
    <xf numFmtId="4" fontId="8" fillId="0" borderId="50" xfId="0" applyNumberFormat="1" applyFont="1" applyFill="1" applyBorder="1" applyProtection="1">
      <protection locked="0"/>
    </xf>
    <xf numFmtId="4" fontId="8" fillId="0" borderId="51" xfId="0" applyNumberFormat="1" applyFont="1" applyFill="1" applyBorder="1" applyProtection="1">
      <protection locked="0"/>
    </xf>
    <xf numFmtId="4" fontId="8" fillId="0" borderId="52" xfId="0" applyNumberFormat="1" applyFont="1" applyBorder="1"/>
    <xf numFmtId="0" fontId="8" fillId="2" borderId="53" xfId="0" applyFont="1" applyFill="1" applyBorder="1"/>
    <xf numFmtId="9" fontId="8" fillId="2" borderId="1" xfId="0" applyNumberFormat="1" applyFont="1" applyFill="1" applyBorder="1"/>
    <xf numFmtId="9" fontId="8" fillId="0" borderId="51" xfId="0" applyNumberFormat="1" applyFont="1" applyBorder="1"/>
    <xf numFmtId="9" fontId="8" fillId="0" borderId="7" xfId="0" applyNumberFormat="1" applyFont="1" applyBorder="1"/>
    <xf numFmtId="0" fontId="8" fillId="0" borderId="54" xfId="0" applyFont="1" applyBorder="1"/>
    <xf numFmtId="0" fontId="8" fillId="0" borderId="55" xfId="0" applyFont="1" applyBorder="1"/>
    <xf numFmtId="170" fontId="8" fillId="0" borderId="56" xfId="0" applyNumberFormat="1" applyFont="1" applyBorder="1"/>
    <xf numFmtId="3" fontId="8" fillId="0" borderId="48" xfId="0" applyNumberFormat="1" applyFont="1" applyBorder="1"/>
    <xf numFmtId="3" fontId="8" fillId="0" borderId="1" xfId="0" applyNumberFormat="1" applyFont="1" applyBorder="1"/>
    <xf numFmtId="3" fontId="10" fillId="0" borderId="55" xfId="0" applyNumberFormat="1" applyFont="1" applyBorder="1"/>
    <xf numFmtId="9" fontId="9" fillId="0" borderId="17" xfId="0" applyNumberFormat="1" applyFont="1" applyBorder="1"/>
    <xf numFmtId="9" fontId="8" fillId="0" borderId="18" xfId="0" applyNumberFormat="1" applyFont="1" applyBorder="1"/>
    <xf numFmtId="3" fontId="9" fillId="0" borderId="17" xfId="0" applyNumberFormat="1" applyFont="1" applyBorder="1"/>
    <xf numFmtId="0" fontId="8" fillId="0" borderId="25" xfId="0" applyFont="1" applyFill="1" applyBorder="1" applyProtection="1">
      <protection locked="0"/>
    </xf>
    <xf numFmtId="9" fontId="9" fillId="0" borderId="24" xfId="0" applyNumberFormat="1" applyFont="1" applyBorder="1"/>
    <xf numFmtId="9" fontId="8" fillId="0" borderId="25" xfId="0" applyNumberFormat="1" applyFont="1" applyBorder="1"/>
    <xf numFmtId="3" fontId="9" fillId="0" borderId="24" xfId="0" applyNumberFormat="1" applyFont="1" applyBorder="1"/>
    <xf numFmtId="0" fontId="8" fillId="2" borderId="25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2" xfId="0" applyFont="1" applyFill="1" applyBorder="1" applyProtection="1">
      <protection locked="0"/>
    </xf>
    <xf numFmtId="0" fontId="8" fillId="2" borderId="33" xfId="0" applyFont="1" applyFill="1" applyBorder="1"/>
    <xf numFmtId="9" fontId="9" fillId="0" borderId="30" xfId="0" applyNumberFormat="1" applyFont="1" applyBorder="1"/>
    <xf numFmtId="9" fontId="8" fillId="0" borderId="32" xfId="0" applyNumberFormat="1" applyFont="1" applyBorder="1"/>
    <xf numFmtId="3" fontId="9" fillId="0" borderId="30" xfId="0" applyNumberFormat="1" applyFont="1" applyBorder="1"/>
    <xf numFmtId="0" fontId="8" fillId="0" borderId="37" xfId="0" applyFont="1" applyFill="1" applyBorder="1" applyProtection="1">
      <protection locked="0"/>
    </xf>
    <xf numFmtId="0" fontId="8" fillId="2" borderId="25" xfId="0" applyFont="1" applyFill="1" applyBorder="1"/>
    <xf numFmtId="0" fontId="13" fillId="0" borderId="33" xfId="0" applyFont="1" applyBorder="1"/>
    <xf numFmtId="170" fontId="13" fillId="0" borderId="34" xfId="0" applyNumberFormat="1" applyFont="1" applyBorder="1"/>
    <xf numFmtId="0" fontId="13" fillId="0" borderId="35" xfId="0" applyFont="1" applyBorder="1"/>
    <xf numFmtId="3" fontId="13" fillId="0" borderId="31" xfId="0" applyNumberFormat="1" applyFont="1" applyBorder="1"/>
    <xf numFmtId="170" fontId="13" fillId="0" borderId="31" xfId="0" applyNumberFormat="1" applyFont="1" applyBorder="1"/>
    <xf numFmtId="0" fontId="14" fillId="0" borderId="0" xfId="0" applyFont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7" xfId="0" applyFont="1" applyFill="1" applyBorder="1"/>
    <xf numFmtId="4" fontId="7" fillId="2" borderId="3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7" fillId="2" borderId="57" xfId="0" applyNumberFormat="1" applyFont="1" applyFill="1" applyBorder="1"/>
    <xf numFmtId="0" fontId="7" fillId="2" borderId="58" xfId="0" applyFont="1" applyFill="1" applyBorder="1"/>
    <xf numFmtId="9" fontId="7" fillId="2" borderId="4" xfId="0" applyNumberFormat="1" applyFont="1" applyFill="1" applyBorder="1"/>
    <xf numFmtId="9" fontId="7" fillId="2" borderId="59" xfId="0" applyNumberFormat="1" applyFont="1" applyFill="1" applyBorder="1"/>
    <xf numFmtId="0" fontId="7" fillId="2" borderId="60" xfId="0" applyFont="1" applyFill="1" applyBorder="1"/>
    <xf numFmtId="170" fontId="7" fillId="2" borderId="59" xfId="0" applyNumberFormat="1" applyFont="1" applyFill="1" applyBorder="1"/>
    <xf numFmtId="9" fontId="7" fillId="2" borderId="3" xfId="0" applyNumberFormat="1" applyFont="1" applyFill="1" applyBorder="1"/>
    <xf numFmtId="3" fontId="7" fillId="2" borderId="4" xfId="0" applyNumberFormat="1" applyFont="1" applyFill="1" applyBorder="1"/>
    <xf numFmtId="170" fontId="7" fillId="2" borderId="4" xfId="0" applyNumberFormat="1" applyFont="1" applyFill="1" applyBorder="1"/>
    <xf numFmtId="9" fontId="7" fillId="2" borderId="57" xfId="0" applyNumberFormat="1" applyFont="1" applyFill="1" applyBorder="1"/>
    <xf numFmtId="3" fontId="7" fillId="2" borderId="3" xfId="0" applyNumberFormat="1" applyFont="1" applyFill="1" applyBorder="1"/>
    <xf numFmtId="3" fontId="7" fillId="2" borderId="10" xfId="0" applyNumberFormat="1" applyFont="1" applyFill="1" applyBorder="1"/>
    <xf numFmtId="0" fontId="0" fillId="3" borderId="61" xfId="0" applyFill="1" applyBorder="1" applyAlignment="1">
      <alignment horizontal="left" indent="1"/>
    </xf>
    <xf numFmtId="0" fontId="0" fillId="3" borderId="62" xfId="0" applyFill="1" applyBorder="1"/>
    <xf numFmtId="3" fontId="0" fillId="0" borderId="17" xfId="0" applyNumberFormat="1" applyFont="1" applyBorder="1"/>
    <xf numFmtId="3" fontId="0" fillId="0" borderId="6" xfId="0" applyNumberFormat="1" applyFont="1" applyBorder="1"/>
    <xf numFmtId="3" fontId="0" fillId="0" borderId="18" xfId="0" applyNumberFormat="1" applyFont="1" applyBorder="1"/>
    <xf numFmtId="3" fontId="0" fillId="0" borderId="24" xfId="0" applyNumberFormat="1" applyFont="1" applyBorder="1"/>
    <xf numFmtId="3" fontId="0" fillId="0" borderId="2" xfId="0" applyNumberFormat="1" applyFont="1" applyBorder="1"/>
    <xf numFmtId="3" fontId="0" fillId="0" borderId="25" xfId="0" applyNumberFormat="1" applyFont="1" applyBorder="1"/>
    <xf numFmtId="0" fontId="0" fillId="3" borderId="63" xfId="0" applyFill="1" applyBorder="1" applyAlignment="1">
      <alignment horizontal="left" indent="1"/>
    </xf>
    <xf numFmtId="0" fontId="0" fillId="3" borderId="64" xfId="0" applyFill="1" applyBorder="1"/>
    <xf numFmtId="3" fontId="0" fillId="0" borderId="30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0" fontId="0" fillId="3" borderId="0" xfId="0" applyFill="1"/>
    <xf numFmtId="4" fontId="0" fillId="3" borderId="0" xfId="0" applyNumberFormat="1" applyFill="1"/>
    <xf numFmtId="0" fontId="3" fillId="3" borderId="0" xfId="0" applyFont="1" applyFill="1"/>
    <xf numFmtId="0" fontId="7" fillId="2" borderId="8" xfId="0" applyFont="1" applyFill="1" applyBorder="1"/>
    <xf numFmtId="0" fontId="7" fillId="2" borderId="9" xfId="0" applyFont="1" applyFill="1" applyBorder="1"/>
    <xf numFmtId="4" fontId="7" fillId="2" borderId="9" xfId="0" applyNumberFormat="1" applyFont="1" applyFill="1" applyBorder="1" applyProtection="1">
      <protection locked="0"/>
    </xf>
    <xf numFmtId="4" fontId="7" fillId="2" borderId="9" xfId="0" applyNumberFormat="1" applyFont="1" applyFill="1" applyBorder="1"/>
    <xf numFmtId="9" fontId="7" fillId="2" borderId="9" xfId="0" applyNumberFormat="1" applyFont="1" applyFill="1" applyBorder="1"/>
    <xf numFmtId="170" fontId="7" fillId="2" borderId="9" xfId="0" applyNumberFormat="1" applyFont="1" applyFill="1" applyBorder="1"/>
    <xf numFmtId="3" fontId="7" fillId="2" borderId="9" xfId="0" applyNumberFormat="1" applyFont="1" applyFill="1" applyBorder="1"/>
    <xf numFmtId="9" fontId="7" fillId="2" borderId="10" xfId="0" applyNumberFormat="1" applyFont="1" applyFill="1" applyBorder="1"/>
    <xf numFmtId="0" fontId="7" fillId="2" borderId="65" xfId="0" applyFont="1" applyFill="1" applyBorder="1"/>
    <xf numFmtId="0" fontId="7" fillId="2" borderId="66" xfId="0" applyFont="1" applyFill="1" applyBorder="1"/>
    <xf numFmtId="4" fontId="7" fillId="2" borderId="66" xfId="0" applyNumberFormat="1" applyFont="1" applyFill="1" applyBorder="1" applyProtection="1">
      <protection locked="0"/>
    </xf>
    <xf numFmtId="4" fontId="7" fillId="2" borderId="66" xfId="0" applyNumberFormat="1" applyFont="1" applyFill="1" applyBorder="1"/>
    <xf numFmtId="9" fontId="7" fillId="2" borderId="66" xfId="0" applyNumberFormat="1" applyFont="1" applyFill="1" applyBorder="1"/>
    <xf numFmtId="170" fontId="7" fillId="2" borderId="66" xfId="0" applyNumberFormat="1" applyFont="1" applyFill="1" applyBorder="1"/>
    <xf numFmtId="3" fontId="7" fillId="2" borderId="66" xfId="0" applyNumberFormat="1" applyFont="1" applyFill="1" applyBorder="1"/>
    <xf numFmtId="4" fontId="7" fillId="2" borderId="11" xfId="0" applyNumberFormat="1" applyFont="1" applyFill="1" applyBorder="1"/>
    <xf numFmtId="4" fontId="7" fillId="2" borderId="14" xfId="0" applyNumberFormat="1" applyFont="1" applyFill="1" applyBorder="1"/>
    <xf numFmtId="4" fontId="7" fillId="2" borderId="67" xfId="0" applyNumberFormat="1" applyFont="1" applyFill="1" applyBorder="1"/>
    <xf numFmtId="4" fontId="0" fillId="0" borderId="24" xfId="0" applyNumberFormat="1" applyFont="1" applyBorder="1"/>
    <xf numFmtId="4" fontId="0" fillId="0" borderId="2" xfId="0" applyNumberFormat="1" applyFont="1" applyBorder="1"/>
    <xf numFmtId="4" fontId="0" fillId="0" borderId="25" xfId="0" applyNumberFormat="1" applyFont="1" applyBorder="1"/>
    <xf numFmtId="4" fontId="0" fillId="0" borderId="30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9" fontId="3" fillId="0" borderId="0" xfId="0" applyNumberFormat="1" applyFont="1"/>
    <xf numFmtId="9" fontId="7" fillId="2" borderId="9" xfId="0" applyNumberFormat="1" applyFont="1" applyFill="1" applyBorder="1" applyProtection="1">
      <protection locked="0"/>
    </xf>
    <xf numFmtId="9" fontId="7" fillId="2" borderId="58" xfId="0" applyNumberFormat="1" applyFont="1" applyFill="1" applyBorder="1"/>
    <xf numFmtId="168" fontId="7" fillId="2" borderId="58" xfId="0" applyNumberFormat="1" applyFont="1" applyFill="1" applyBorder="1"/>
    <xf numFmtId="0" fontId="0" fillId="0" borderId="2" xfId="0" applyFont="1" applyBorder="1"/>
    <xf numFmtId="4" fontId="0" fillId="0" borderId="0" xfId="0" applyNumberFormat="1" applyFont="1"/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Standard" xfId="0" builtinId="0"/>
  </cellStyles>
  <dxfs count="1"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64985"/>
  <sheetViews>
    <sheetView tabSelected="1" topLeftCell="A8" zoomScale="80" zoomScaleNormal="80" zoomScalePageLayoutView="80" workbookViewId="0">
      <selection activeCell="J66" sqref="J66"/>
    </sheetView>
  </sheetViews>
  <sheetFormatPr baseColWidth="10" defaultRowHeight="14" outlineLevelRow="1" outlineLevelCol="2"/>
  <cols>
    <col min="1" max="1" width="10.5" customWidth="1"/>
    <col min="2" max="2" width="22.6640625" customWidth="1"/>
    <col min="3" max="3" width="5.5" customWidth="1"/>
    <col min="4" max="4" width="12.83203125" style="21" customWidth="1"/>
    <col min="5" max="6" width="13" customWidth="1"/>
    <col min="7" max="7" width="12.6640625" style="4" customWidth="1"/>
    <col min="8" max="8" width="12.5" style="4" customWidth="1"/>
    <col min="9" max="9" width="12.6640625" style="4" customWidth="1"/>
    <col min="10" max="10" width="10.83203125" style="5"/>
    <col min="11" max="11" width="13.5" hidden="1" customWidth="1" outlineLevel="1"/>
    <col min="12" max="12" width="11.6640625" hidden="1" customWidth="1" outlineLevel="1"/>
    <col min="13" max="14" width="6.5" hidden="1" customWidth="1" outlineLevel="2"/>
    <col min="15" max="15" width="9" customWidth="1" collapsed="1"/>
    <col min="16" max="17" width="16.5" hidden="1" customWidth="1" outlineLevel="1"/>
    <col min="18" max="18" width="14.1640625" customWidth="1" collapsed="1"/>
    <col min="19" max="19" width="8.5" customWidth="1"/>
    <col min="20" max="20" width="11.1640625" hidden="1" customWidth="1" outlineLevel="1"/>
    <col min="21" max="22" width="11.5" hidden="1" customWidth="1" outlineLevel="1"/>
    <col min="23" max="23" width="9.5" customWidth="1" collapsed="1"/>
    <col min="24" max="24" width="12" customWidth="1" collapsed="1"/>
    <col min="25" max="26" width="15.33203125" customWidth="1" collapsed="1"/>
    <col min="27" max="27" width="16.33203125" customWidth="1" collapsed="1"/>
    <col min="28" max="28" width="22.5" customWidth="1"/>
    <col min="29" max="29" width="14.33203125" style="11" customWidth="1"/>
    <col min="30" max="30" width="8" style="11" customWidth="1"/>
    <col min="31" max="31" width="11.33203125" style="11" customWidth="1"/>
    <col min="32" max="32" width="7.1640625" style="11" customWidth="1"/>
    <col min="33" max="34" width="5.83203125" style="11" customWidth="1"/>
    <col min="35" max="48" width="5.83203125" style="11" customWidth="1" outlineLevel="1"/>
    <col min="49" max="52" width="5.83203125" style="11" customWidth="1"/>
    <col min="53" max="53" width="10.6640625" style="11" customWidth="1" collapsed="1"/>
    <col min="54" max="54" width="9.83203125" style="11" customWidth="1"/>
    <col min="55" max="56" width="6.83203125" style="11" customWidth="1"/>
    <col min="57" max="57" width="9" style="11" customWidth="1"/>
    <col min="58" max="58" width="9.83203125" style="11" customWidth="1"/>
    <col min="59" max="59" width="4.5" style="11" hidden="1" customWidth="1" outlineLevel="1"/>
    <col min="60" max="64" width="5.83203125" style="11" hidden="1" customWidth="1" outlineLevel="1"/>
    <col min="65" max="78" width="5.83203125" style="11" hidden="1" customWidth="1" outlineLevel="2"/>
    <col min="79" max="79" width="5.83203125" style="11" hidden="1" customWidth="1" outlineLevel="1" collapsed="1"/>
    <col min="80" max="82" width="5.83203125" style="11" hidden="1" customWidth="1" outlineLevel="1"/>
    <col min="83" max="83" width="8.6640625" style="270" customWidth="1" collapsed="1"/>
    <col min="84" max="84" width="8" style="11" customWidth="1"/>
    <col min="85" max="86" width="6.83203125" style="11" customWidth="1"/>
    <col min="87" max="87" width="7.6640625" style="11" customWidth="1"/>
    <col min="88" max="88" width="9.5" style="11" customWidth="1"/>
    <col min="89" max="89" width="8.6640625" style="11" hidden="1" customWidth="1" outlineLevel="1"/>
    <col min="90" max="91" width="5.83203125" style="11" hidden="1" customWidth="1" outlineLevel="1"/>
    <col min="92" max="92" width="9.5" style="11" hidden="1" customWidth="1" outlineLevel="1"/>
    <col min="93" max="93" width="7.5" style="11" hidden="1" customWidth="1" outlineLevel="1"/>
    <col min="94" max="94" width="5.5" style="11" hidden="1" customWidth="1" outlineLevel="1"/>
    <col min="95" max="108" width="5.83203125" style="11" hidden="1" customWidth="1" outlineLevel="2"/>
    <col min="109" max="109" width="5.83203125" style="11" hidden="1" customWidth="1" outlineLevel="1" collapsed="1"/>
    <col min="110" max="112" width="5.83203125" style="11" hidden="1" customWidth="1" outlineLevel="1"/>
    <col min="113" max="113" width="10.5" style="270" hidden="1" customWidth="1" outlineLevel="1"/>
    <col min="114" max="114" width="8" style="11" customWidth="1" collapsed="1"/>
    <col min="115" max="115" width="8" style="11" customWidth="1"/>
    <col min="116" max="116" width="8.6640625" style="11" customWidth="1"/>
    <col min="117" max="117" width="11.5" style="11" customWidth="1"/>
    <col min="118" max="118" width="12.6640625" style="11" customWidth="1"/>
    <col min="119" max="119" width="16.33203125" customWidth="1"/>
    <col min="120" max="132" width="5.83203125" style="11" hidden="1" customWidth="1" outlineLevel="2"/>
    <col min="133" max="139" width="5.83203125" style="11" hidden="1" customWidth="1" outlineLevel="1"/>
    <col min="140" max="142" width="5.83203125" style="11" hidden="1" customWidth="1" outlineLevel="2"/>
    <col min="143" max="143" width="14" style="11" hidden="1" customWidth="1" outlineLevel="1"/>
    <col min="144" max="144" width="15.33203125" style="11" customWidth="1" collapsed="1"/>
    <col min="145" max="145" width="16" customWidth="1"/>
    <col min="146" max="146" width="20.1640625" customWidth="1"/>
    <col min="147" max="170" width="5.83203125" style="11" hidden="1" customWidth="1" outlineLevel="1"/>
    <col min="171" max="171" width="17.83203125" style="11" customWidth="1" collapsed="1"/>
    <col min="172" max="172" width="18.83203125" style="11" customWidth="1"/>
    <col min="173" max="174" width="16.83203125" style="11" customWidth="1"/>
    <col min="175" max="175" width="13.6640625" style="11" hidden="1" customWidth="1" outlineLevel="1"/>
    <col min="176" max="176" width="23.33203125" style="11" hidden="1" customWidth="1" outlineLevel="1"/>
    <col min="177" max="177" width="16.33203125" style="11" hidden="1" customWidth="1" outlineLevel="1"/>
    <col min="178" max="178" width="15.5" style="11" hidden="1" customWidth="1" outlineLevel="1"/>
    <col min="179" max="179" width="12" style="11" hidden="1" customWidth="1" outlineLevel="1"/>
    <col min="180" max="180" width="25.83203125" style="11" hidden="1" customWidth="1" outlineLevel="1"/>
    <col min="181" max="181" width="10.33203125" style="11" hidden="1" customWidth="1" outlineLevel="1"/>
    <col min="182" max="182" width="7.5" style="11" hidden="1" customWidth="1" outlineLevel="1"/>
    <col min="183" max="183" width="23.5" style="11" customWidth="1" collapsed="1"/>
    <col min="184" max="184" width="18.6640625" customWidth="1" outlineLevel="1"/>
    <col min="185" max="185" width="11.5" customWidth="1" outlineLevel="1"/>
    <col min="186" max="186" width="14.6640625" customWidth="1" outlineLevel="1"/>
    <col min="187" max="187" width="20.83203125" customWidth="1" outlineLevel="1"/>
    <col min="188" max="188" width="12.5" customWidth="1" outlineLevel="1"/>
    <col min="189" max="189" width="21.5" customWidth="1" outlineLevel="1"/>
    <col min="190" max="190" width="14.5" customWidth="1" outlineLevel="1"/>
    <col min="191" max="191" width="23.6640625" customWidth="1" outlineLevel="1"/>
    <col min="192" max="192" width="25.83203125" customWidth="1" outlineLevel="1"/>
    <col min="193" max="194" width="11.5" customWidth="1" outlineLevel="1"/>
    <col min="195" max="195" width="26.1640625" customWidth="1"/>
    <col min="198" max="198" width="14.1640625" customWidth="1"/>
    <col min="199" max="199" width="15.1640625" customWidth="1"/>
    <col min="200" max="200" width="13.6640625" customWidth="1"/>
    <col min="201" max="201" width="9.83203125" customWidth="1"/>
    <col min="202" max="202" width="9.6640625" customWidth="1"/>
    <col min="203" max="203" width="9" customWidth="1"/>
    <col min="204" max="204" width="17.5" customWidth="1"/>
    <col min="205" max="205" width="15.83203125" customWidth="1"/>
  </cols>
  <sheetData>
    <row r="1" spans="1:256" ht="45.75" hidden="1" customHeight="1" outlineLevel="1" thickBot="1">
      <c r="B1" s="1" t="s">
        <v>0</v>
      </c>
      <c r="C1" s="1">
        <f>SUM(C2:C6)</f>
        <v>2</v>
      </c>
      <c r="D1" s="2"/>
      <c r="E1" s="3" t="s">
        <v>1</v>
      </c>
      <c r="F1" s="3">
        <f>SUM(F2:F6)</f>
        <v>365</v>
      </c>
      <c r="K1" s="6" t="s">
        <v>2</v>
      </c>
      <c r="O1" s="7" t="s">
        <v>3</v>
      </c>
      <c r="P1" s="8">
        <f>SUM(P2:P6)</f>
        <v>40432</v>
      </c>
      <c r="R1" s="7" t="s">
        <v>4</v>
      </c>
      <c r="S1" s="8">
        <f>SUM(T1:U1)</f>
        <v>62287.199999999997</v>
      </c>
      <c r="T1" s="8">
        <f>SUM(T2:T6)</f>
        <v>44528</v>
      </c>
      <c r="U1" s="8">
        <f>SUM(U2:U6)</f>
        <v>17759.2</v>
      </c>
      <c r="V1" s="8"/>
      <c r="W1" s="7" t="s">
        <v>4</v>
      </c>
      <c r="X1" s="7" t="s">
        <v>4</v>
      </c>
      <c r="Y1" s="9" t="s">
        <v>5</v>
      </c>
      <c r="Z1" s="10" t="s">
        <v>6</v>
      </c>
      <c r="AA1" s="10" t="s">
        <v>7</v>
      </c>
      <c r="AB1" s="11"/>
      <c r="CE1" s="11"/>
      <c r="DI1" s="11"/>
      <c r="DO1" s="11"/>
      <c r="EO1" s="11"/>
      <c r="EP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" hidden="1" outlineLevel="1" thickBot="1">
      <c r="B2" s="12" t="s">
        <v>8</v>
      </c>
      <c r="C2" s="6">
        <f>COUNTIF($B$10:$B$42,B2)/4</f>
        <v>4</v>
      </c>
      <c r="D2" s="13"/>
      <c r="E2" s="14" t="s">
        <v>9</v>
      </c>
      <c r="F2" s="15">
        <v>205</v>
      </c>
      <c r="K2" s="16">
        <v>1</v>
      </c>
      <c r="O2" s="12" t="s">
        <v>8</v>
      </c>
      <c r="P2" s="17">
        <f>SUMIF($B$10:$B$56,O2,$O$10:$O$56)</f>
        <v>12856</v>
      </c>
      <c r="R2" s="12" t="s">
        <v>8</v>
      </c>
      <c r="S2" s="18">
        <f>SUM(T2:U2)</f>
        <v>34711.199999999997</v>
      </c>
      <c r="T2" s="17">
        <f>SUMIF($B$10:$B$56,$R2,$U$10:$U$56)</f>
        <v>25712</v>
      </c>
      <c r="U2" s="17">
        <f>SUMIF($B$10:$B$56,$R2,$V$10:$V$56)</f>
        <v>8999.2000000000007</v>
      </c>
      <c r="V2" s="17"/>
      <c r="W2" s="12" t="s">
        <v>8</v>
      </c>
      <c r="X2" s="12" t="s">
        <v>8</v>
      </c>
      <c r="Y2" s="17">
        <f>SUMIF($B$10:$B$42,R2,$Y$10:$Y$42)</f>
        <v>17998.400000000001</v>
      </c>
      <c r="Z2" s="17">
        <f>SUMIF($B$10:$B$42,R2,$Z$10:$Z$42)</f>
        <v>7713.6</v>
      </c>
      <c r="AA2" s="17">
        <f>SUMIF($B$10:$B$42,R2,$AA$10:$AA$42)</f>
        <v>0</v>
      </c>
      <c r="AB2" s="11"/>
      <c r="CE2" s="11"/>
      <c r="DI2" s="11"/>
      <c r="DO2" s="11"/>
      <c r="EO2" s="11"/>
      <c r="EP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" hidden="1" outlineLevel="1" thickBot="1">
      <c r="B3" s="12" t="s">
        <v>10</v>
      </c>
      <c r="C3" s="6">
        <f>COUNTIF($B$10:$B$42,B3)/4</f>
        <v>2.25</v>
      </c>
      <c r="D3" s="19"/>
      <c r="E3" s="6" t="s">
        <v>11</v>
      </c>
      <c r="F3" s="15">
        <v>51</v>
      </c>
      <c r="O3" s="12" t="s">
        <v>10</v>
      </c>
      <c r="P3" s="17">
        <f>SUMIF($B$10:$B$56,O3,$O$10:$O$56)</f>
        <v>5028</v>
      </c>
      <c r="R3" s="12" t="s">
        <v>10</v>
      </c>
      <c r="S3" s="18">
        <f>SUM(T3:U3)</f>
        <v>10056</v>
      </c>
      <c r="T3" s="17">
        <f>SUMIF($B$10:$B$56,$R3,$U$10:$U$56)</f>
        <v>10056</v>
      </c>
      <c r="U3" s="17">
        <f>SUMIF($B$10:$B$56,$R3,$V$10:$V$56)</f>
        <v>0</v>
      </c>
      <c r="V3" s="17"/>
      <c r="W3" s="12" t="s">
        <v>10</v>
      </c>
      <c r="X3" s="12" t="s">
        <v>10</v>
      </c>
      <c r="Y3" s="17">
        <f>SUMIF($B$10:$B$42,R3,$Y$10:$Y$42)</f>
        <v>0</v>
      </c>
      <c r="Z3" s="17">
        <f>SUMIF($B$10:$B$42,R3,$Z$10:$Z$42)</f>
        <v>7039.2</v>
      </c>
      <c r="AA3" s="17">
        <f>SUMIF($B$10:$B$42,R3,$AA$10:$AA$42)</f>
        <v>3016.8</v>
      </c>
      <c r="AB3" s="11"/>
      <c r="CE3" s="11"/>
      <c r="DI3" s="11"/>
      <c r="DO3" s="11"/>
      <c r="EO3" s="11"/>
      <c r="EP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5" hidden="1" outlineLevel="1" thickBot="1">
      <c r="B4" s="12" t="s">
        <v>12</v>
      </c>
      <c r="C4" s="6">
        <f>COUNTIF($B$10:$B$42,B4)/4</f>
        <v>2</v>
      </c>
      <c r="D4" s="19"/>
      <c r="E4" s="6" t="s">
        <v>13</v>
      </c>
      <c r="F4" s="15">
        <v>50</v>
      </c>
      <c r="O4" s="12" t="s">
        <v>12</v>
      </c>
      <c r="P4" s="17">
        <f>SUMIF($B$10:$B$56,O4,$O$10:$O$56)</f>
        <v>8760</v>
      </c>
      <c r="R4" s="12" t="s">
        <v>12</v>
      </c>
      <c r="S4" s="18">
        <f>SUM(T4:U4)</f>
        <v>17520</v>
      </c>
      <c r="T4" s="17">
        <f>SUMIF($B$10:$B$56,$R4,$U$10:$U$56)</f>
        <v>8760</v>
      </c>
      <c r="U4" s="17">
        <f>SUMIF($B$10:$B$56,$R4,$V$10:$V$56)</f>
        <v>8760</v>
      </c>
      <c r="V4" s="17"/>
      <c r="W4" s="12" t="s">
        <v>12</v>
      </c>
      <c r="X4" s="12" t="s">
        <v>12</v>
      </c>
      <c r="Y4" s="17">
        <f>SUMIF($B$10:$B$42,R4,$Y$10:$Y$42)</f>
        <v>8760</v>
      </c>
      <c r="Z4" s="17">
        <f>SUMIF($B$10:$B$42,R4,$Z$10:$Z$42)</f>
        <v>0</v>
      </c>
      <c r="AA4" s="17">
        <f>SUMIF($B$10:$B$42,R4,$AA$10:$AA$42)</f>
        <v>0</v>
      </c>
      <c r="AB4" s="11"/>
      <c r="CE4" s="11"/>
      <c r="DI4" s="11"/>
      <c r="DO4" s="11"/>
      <c r="EO4" s="11"/>
      <c r="EP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 hidden="1" outlineLevel="1" thickBot="1">
      <c r="B5" s="20" t="s">
        <v>14</v>
      </c>
      <c r="C5" s="6">
        <f>MAX(C10:C42)-C4-C3-C2</f>
        <v>-6.25</v>
      </c>
      <c r="D5" s="19"/>
      <c r="E5" s="12" t="s">
        <v>15</v>
      </c>
      <c r="F5" s="15">
        <v>50</v>
      </c>
      <c r="O5" s="12" t="s">
        <v>14</v>
      </c>
      <c r="P5" s="17">
        <f>SUM(O9:O56)-P4-P3-P2</f>
        <v>13788</v>
      </c>
      <c r="R5" s="12" t="s">
        <v>14</v>
      </c>
      <c r="S5" s="18">
        <f>SUM(T5:U5)</f>
        <v>0</v>
      </c>
      <c r="T5" s="17">
        <f>SUM(U9:U56)-T4-T3-T2</f>
        <v>0</v>
      </c>
      <c r="U5" s="17">
        <f>SUM(V9:V56)-U4-U3-U2</f>
        <v>0</v>
      </c>
      <c r="V5" s="17"/>
      <c r="W5" s="12" t="s">
        <v>14</v>
      </c>
      <c r="X5" s="12" t="s">
        <v>14</v>
      </c>
      <c r="Y5" s="17">
        <f>Y6-SUM(Y2:Y4)</f>
        <v>0</v>
      </c>
      <c r="Z5" s="17">
        <f>Z6-SUM(Z2:Z4)</f>
        <v>0</v>
      </c>
      <c r="AA5" s="17">
        <f>AA6-SUM(AA2:AA4)</f>
        <v>0</v>
      </c>
      <c r="AB5" s="11"/>
      <c r="CE5" s="11"/>
      <c r="DI5" s="11"/>
      <c r="DO5" s="11"/>
      <c r="EO5" s="11"/>
      <c r="EP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5" hidden="1" outlineLevel="1" thickBot="1">
      <c r="E6" s="20" t="s">
        <v>16</v>
      </c>
      <c r="F6" s="15">
        <v>9</v>
      </c>
      <c r="K6">
        <f>COUNTIF(K10:K42,"BD")+COUNTIF(K10:K42,"AB")</f>
        <v>0</v>
      </c>
      <c r="S6" t="s">
        <v>17</v>
      </c>
      <c r="T6" t="s">
        <v>18</v>
      </c>
      <c r="U6" s="22" t="s">
        <v>19</v>
      </c>
      <c r="V6" s="22" t="s">
        <v>20</v>
      </c>
      <c r="Y6" s="23">
        <f>SUM(Y10:Y42)</f>
        <v>26758.400000000001</v>
      </c>
      <c r="Z6" s="23">
        <f>Z43</f>
        <v>14752.800000000001</v>
      </c>
      <c r="AA6" s="23">
        <f>AA43</f>
        <v>3016.8</v>
      </c>
      <c r="AB6" s="11"/>
      <c r="CE6" s="11"/>
      <c r="DI6" s="11"/>
      <c r="DO6" s="11"/>
      <c r="EO6" s="11"/>
      <c r="EP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5" hidden="1" customHeight="1" outlineLevel="1" thickBot="1">
      <c r="E7" s="24" t="s">
        <v>21</v>
      </c>
      <c r="F7" s="24">
        <f>SUM(F5:F6)</f>
        <v>59</v>
      </c>
      <c r="K7" s="271" t="str">
        <f>IF(K6=COUNT(L10:L42),"","bitte AL eintRettAssgen")</f>
        <v/>
      </c>
      <c r="L7" s="272"/>
      <c r="V7" t="s">
        <v>22</v>
      </c>
      <c r="Y7" s="25"/>
      <c r="Z7" s="25"/>
      <c r="AA7" s="25"/>
      <c r="AB7" s="11"/>
      <c r="CE7" s="11"/>
      <c r="DI7" s="11"/>
      <c r="DO7" s="11"/>
      <c r="EO7" s="11"/>
      <c r="EP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6" customFormat="1" ht="24" customHeight="1" collapsed="1" thickBot="1">
      <c r="A8" s="273" t="s">
        <v>23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5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45.75" customHeight="1" thickBot="1">
      <c r="A9" s="27" t="s">
        <v>24</v>
      </c>
      <c r="B9" s="28" t="s">
        <v>25</v>
      </c>
      <c r="C9" s="28" t="s">
        <v>26</v>
      </c>
      <c r="D9" s="29" t="s">
        <v>27</v>
      </c>
      <c r="E9" s="27" t="s">
        <v>28</v>
      </c>
      <c r="F9" s="29" t="s">
        <v>29</v>
      </c>
      <c r="G9" s="30" t="s">
        <v>30</v>
      </c>
      <c r="H9" s="31" t="s">
        <v>31</v>
      </c>
      <c r="I9" s="31" t="s">
        <v>32</v>
      </c>
      <c r="J9" s="32" t="s">
        <v>33</v>
      </c>
      <c r="K9" s="33" t="s">
        <v>34</v>
      </c>
      <c r="L9" s="28" t="s">
        <v>35</v>
      </c>
      <c r="M9" s="28" t="s">
        <v>36</v>
      </c>
      <c r="N9" s="34" t="s">
        <v>37</v>
      </c>
      <c r="O9" s="35" t="s">
        <v>38</v>
      </c>
      <c r="P9" s="33" t="s">
        <v>39</v>
      </c>
      <c r="Q9" s="34" t="s">
        <v>40</v>
      </c>
      <c r="R9" s="35" t="s">
        <v>41</v>
      </c>
      <c r="S9" s="27" t="s">
        <v>42</v>
      </c>
      <c r="T9" s="36" t="s">
        <v>43</v>
      </c>
      <c r="U9" s="28" t="s">
        <v>44</v>
      </c>
      <c r="V9" s="28" t="s">
        <v>45</v>
      </c>
      <c r="W9" s="28" t="s">
        <v>46</v>
      </c>
      <c r="X9" s="34" t="s">
        <v>47</v>
      </c>
      <c r="Y9" s="37" t="s">
        <v>5</v>
      </c>
      <c r="Z9" s="38" t="s">
        <v>6</v>
      </c>
      <c r="AA9" s="38" t="s">
        <v>7</v>
      </c>
      <c r="AB9" s="39" t="s">
        <v>48</v>
      </c>
      <c r="CE9" s="11"/>
      <c r="DI9" s="11"/>
      <c r="DO9" s="11"/>
      <c r="EO9" s="11"/>
      <c r="EP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1" customFormat="1">
      <c r="A10" s="40" t="s">
        <v>49</v>
      </c>
      <c r="B10" s="41" t="s">
        <v>8</v>
      </c>
      <c r="C10" s="41">
        <v>1</v>
      </c>
      <c r="D10" s="42" t="s">
        <v>50</v>
      </c>
      <c r="E10" s="43" t="s">
        <v>9</v>
      </c>
      <c r="F10" s="44">
        <f>IF(ISBLANK(E10),0,VLOOKUP(E10,$E$2:$F$7,2,FALSE))</f>
        <v>205</v>
      </c>
      <c r="G10" s="45">
        <v>7</v>
      </c>
      <c r="H10" s="46">
        <v>19</v>
      </c>
      <c r="I10" s="46">
        <v>0</v>
      </c>
      <c r="J10" s="47">
        <f>IF(H10&gt;G10,H10-G10-I10,IF(AND(G10&gt;0,H10&gt;0),24-G10+H10-I10,0))</f>
        <v>12</v>
      </c>
      <c r="K10" s="48"/>
      <c r="L10" s="49"/>
      <c r="M10" s="50">
        <v>1</v>
      </c>
      <c r="N10" s="51">
        <f t="shared" ref="N10:N42" si="0">IF(OR(K10="VA",K10=""),100%,L10)</f>
        <v>1</v>
      </c>
      <c r="O10" s="52">
        <f>J10*F10</f>
        <v>2460</v>
      </c>
      <c r="P10" s="53">
        <f>SUM(O10:O13)</f>
        <v>4380</v>
      </c>
      <c r="Q10" s="54">
        <f>P10/52</f>
        <v>84.230769230769226</v>
      </c>
      <c r="R10" s="55">
        <f t="shared" ref="R10:R42" si="1">IF(OR(B10="RTW",B10="KTW"),2,IF(B10="NEF",1,"bitte Eingabe"))</f>
        <v>2</v>
      </c>
      <c r="S10" s="56">
        <v>0.7</v>
      </c>
      <c r="T10" s="57"/>
      <c r="U10" s="58">
        <f t="shared" ref="U10:U37" si="2">IF(ISNUMBER(R10),R10*O10,0)</f>
        <v>4920</v>
      </c>
      <c r="V10" s="58">
        <f t="shared" ref="V10:V42" si="3">IF(ISNUMBER(S10),S10*O10,0)</f>
        <v>1722</v>
      </c>
      <c r="W10" s="50">
        <v>0.3</v>
      </c>
      <c r="X10" s="59">
        <v>0</v>
      </c>
      <c r="Y10" s="60">
        <f>IF(ISNUMBER(R10),R10*O10*S10,0)</f>
        <v>3444</v>
      </c>
      <c r="Z10" s="61">
        <f>IF(ISNUMBER(R10),R10*O10*W10,0)</f>
        <v>1476</v>
      </c>
      <c r="AA10" s="62">
        <f>IF(ISNUMBER(R10),R10*O10*X10,0)</f>
        <v>0</v>
      </c>
      <c r="AB10" s="63">
        <f>SUM(Y10:AA10)</f>
        <v>4920</v>
      </c>
    </row>
    <row r="11" spans="1:256" s="11" customFormat="1" ht="18" customHeight="1">
      <c r="A11" s="64" t="str">
        <f>A10</f>
        <v>Wache1</v>
      </c>
      <c r="B11" s="65" t="str">
        <f>B10</f>
        <v>RTW</v>
      </c>
      <c r="C11" s="66">
        <f>C10</f>
        <v>1</v>
      </c>
      <c r="D11" s="67" t="str">
        <f>D10</f>
        <v>RT1</v>
      </c>
      <c r="E11" s="64" t="s">
        <v>11</v>
      </c>
      <c r="F11" s="68">
        <f>IF(ISBLANK(E11),0,VLOOKUP(E11,$E$2:$F$7,2,FALSE))</f>
        <v>51</v>
      </c>
      <c r="G11" s="69">
        <v>7</v>
      </c>
      <c r="H11" s="70">
        <f>H10</f>
        <v>19</v>
      </c>
      <c r="I11" s="70">
        <v>0</v>
      </c>
      <c r="J11" s="71">
        <f t="shared" ref="J11:J38" si="4">IF(H11&gt;G11,H11-G11-I11,IF(AND(G11&gt;0,H11&gt;0),24-G11+H11-I11,0))</f>
        <v>12</v>
      </c>
      <c r="K11" s="72"/>
      <c r="L11" s="73"/>
      <c r="M11" s="74">
        <v>1</v>
      </c>
      <c r="N11" s="75">
        <f t="shared" si="0"/>
        <v>1</v>
      </c>
      <c r="O11" s="76">
        <f t="shared" ref="O11:O38" si="5">J11*F11</f>
        <v>612</v>
      </c>
      <c r="P11" s="77"/>
      <c r="Q11" s="78"/>
      <c r="R11" s="79">
        <f t="shared" si="1"/>
        <v>2</v>
      </c>
      <c r="S11" s="80">
        <v>0.7</v>
      </c>
      <c r="T11" s="81"/>
      <c r="U11" s="82">
        <f t="shared" si="2"/>
        <v>1224</v>
      </c>
      <c r="V11" s="82">
        <f t="shared" si="3"/>
        <v>428.4</v>
      </c>
      <c r="W11" s="74">
        <v>0.3</v>
      </c>
      <c r="X11" s="83">
        <v>0</v>
      </c>
      <c r="Y11" s="84">
        <f t="shared" ref="Y11:Y38" si="6">IF(ISNUMBER(R11),R11*O11*S11,0)</f>
        <v>856.8</v>
      </c>
      <c r="Z11" s="81">
        <f t="shared" ref="Z11:Z38" si="7">IF(ISNUMBER(R11),R11*O11*W11,0)</f>
        <v>367.2</v>
      </c>
      <c r="AA11" s="85">
        <f t="shared" ref="AA11:AA38" si="8">IF(ISNUMBER(R11),R11*O11*X11,0)</f>
        <v>0</v>
      </c>
      <c r="AB11" s="86">
        <f t="shared" ref="AB11:AB38" si="9">SUM(Y11:AA11)</f>
        <v>1224</v>
      </c>
    </row>
    <row r="12" spans="1:256" s="11" customFormat="1">
      <c r="A12" s="64" t="str">
        <f t="shared" ref="A12:A17" si="10">A11</f>
        <v>Wache1</v>
      </c>
      <c r="B12" s="65" t="str">
        <f>B10</f>
        <v>RTW</v>
      </c>
      <c r="C12" s="66">
        <f>C10</f>
        <v>1</v>
      </c>
      <c r="D12" s="67" t="str">
        <f t="shared" ref="D12:D17" si="11">D11</f>
        <v>RT1</v>
      </c>
      <c r="E12" s="64" t="s">
        <v>13</v>
      </c>
      <c r="F12" s="68">
        <f>IF(ISBLANK(E12),0,VLOOKUP(E12,$E$2:$F$7,2,FALSE))</f>
        <v>50</v>
      </c>
      <c r="G12" s="69">
        <v>7</v>
      </c>
      <c r="H12" s="70">
        <f>H11</f>
        <v>19</v>
      </c>
      <c r="I12" s="70">
        <v>0</v>
      </c>
      <c r="J12" s="71">
        <f t="shared" si="4"/>
        <v>12</v>
      </c>
      <c r="K12" s="72"/>
      <c r="L12" s="73"/>
      <c r="M12" s="74">
        <v>1</v>
      </c>
      <c r="N12" s="75">
        <f t="shared" si="0"/>
        <v>1</v>
      </c>
      <c r="O12" s="76">
        <f t="shared" si="5"/>
        <v>600</v>
      </c>
      <c r="P12" s="77"/>
      <c r="Q12" s="78"/>
      <c r="R12" s="79">
        <f t="shared" si="1"/>
        <v>2</v>
      </c>
      <c r="S12" s="80">
        <v>0.7</v>
      </c>
      <c r="T12" s="81"/>
      <c r="U12" s="82">
        <f t="shared" si="2"/>
        <v>1200</v>
      </c>
      <c r="V12" s="82">
        <f t="shared" si="3"/>
        <v>420</v>
      </c>
      <c r="W12" s="74">
        <v>0.3</v>
      </c>
      <c r="X12" s="83">
        <v>0</v>
      </c>
      <c r="Y12" s="84">
        <f t="shared" si="6"/>
        <v>840</v>
      </c>
      <c r="Z12" s="81">
        <f t="shared" si="7"/>
        <v>360</v>
      </c>
      <c r="AA12" s="85">
        <f t="shared" si="8"/>
        <v>0</v>
      </c>
      <c r="AB12" s="86">
        <f t="shared" si="9"/>
        <v>1200</v>
      </c>
    </row>
    <row r="13" spans="1:256" s="11" customFormat="1" ht="15" thickBot="1">
      <c r="A13" s="87" t="str">
        <f t="shared" si="10"/>
        <v>Wache1</v>
      </c>
      <c r="B13" s="88" t="str">
        <f>B10</f>
        <v>RTW</v>
      </c>
      <c r="C13" s="89">
        <f>C10</f>
        <v>1</v>
      </c>
      <c r="D13" s="90" t="str">
        <f t="shared" si="11"/>
        <v>RT1</v>
      </c>
      <c r="E13" s="87" t="s">
        <v>21</v>
      </c>
      <c r="F13" s="91">
        <f>IF(ISBLANK(E13),0,VLOOKUP(E13,$E$2:$F$7,2,FALSE))</f>
        <v>59</v>
      </c>
      <c r="G13" s="92">
        <v>7</v>
      </c>
      <c r="H13" s="93">
        <f>H12</f>
        <v>19</v>
      </c>
      <c r="I13" s="93">
        <v>0</v>
      </c>
      <c r="J13" s="94">
        <f t="shared" si="4"/>
        <v>12</v>
      </c>
      <c r="K13" s="95"/>
      <c r="L13" s="96"/>
      <c r="M13" s="97">
        <v>1</v>
      </c>
      <c r="N13" s="98">
        <f t="shared" si="0"/>
        <v>1</v>
      </c>
      <c r="O13" s="99">
        <f t="shared" si="5"/>
        <v>708</v>
      </c>
      <c r="P13" s="100"/>
      <c r="Q13" s="101"/>
      <c r="R13" s="102">
        <f t="shared" si="1"/>
        <v>2</v>
      </c>
      <c r="S13" s="103">
        <v>0.7</v>
      </c>
      <c r="T13" s="104"/>
      <c r="U13" s="105">
        <f t="shared" si="2"/>
        <v>1416</v>
      </c>
      <c r="V13" s="105">
        <f t="shared" si="3"/>
        <v>495.59999999999997</v>
      </c>
      <c r="W13" s="97">
        <v>0.3</v>
      </c>
      <c r="X13" s="106">
        <v>0</v>
      </c>
      <c r="Y13" s="107">
        <f t="shared" si="6"/>
        <v>991.19999999999993</v>
      </c>
      <c r="Z13" s="104">
        <f t="shared" si="7"/>
        <v>424.8</v>
      </c>
      <c r="AA13" s="108">
        <f t="shared" si="8"/>
        <v>0</v>
      </c>
      <c r="AB13" s="109">
        <f t="shared" si="9"/>
        <v>1416</v>
      </c>
    </row>
    <row r="14" spans="1:256" s="128" customFormat="1">
      <c r="A14" s="110" t="s">
        <v>49</v>
      </c>
      <c r="B14" s="111" t="s">
        <v>8</v>
      </c>
      <c r="C14" s="111">
        <v>1</v>
      </c>
      <c r="D14" s="112" t="s">
        <v>51</v>
      </c>
      <c r="E14" s="113" t="s">
        <v>9</v>
      </c>
      <c r="F14" s="114">
        <f t="shared" ref="F14:F38" si="12">IF(ISBLANK(E14),0,VLOOKUP(E14,$E$2:$F$7,2,FALSE))</f>
        <v>205</v>
      </c>
      <c r="G14" s="115">
        <v>19</v>
      </c>
      <c r="H14" s="116">
        <v>7</v>
      </c>
      <c r="I14" s="116">
        <v>0</v>
      </c>
      <c r="J14" s="117">
        <f t="shared" si="4"/>
        <v>12</v>
      </c>
      <c r="K14" s="118"/>
      <c r="L14" s="119"/>
      <c r="M14" s="119">
        <v>1</v>
      </c>
      <c r="N14" s="120">
        <f t="shared" si="0"/>
        <v>1</v>
      </c>
      <c r="O14" s="121">
        <f t="shared" si="5"/>
        <v>2460</v>
      </c>
      <c r="P14" s="122">
        <f>SUM(O14:O17)</f>
        <v>4380</v>
      </c>
      <c r="Q14" s="123">
        <f>P14/52</f>
        <v>84.230769230769226</v>
      </c>
      <c r="R14" s="124">
        <f t="shared" si="1"/>
        <v>2</v>
      </c>
      <c r="S14" s="56">
        <v>0.7</v>
      </c>
      <c r="T14" s="57"/>
      <c r="U14" s="58">
        <f t="shared" si="2"/>
        <v>4920</v>
      </c>
      <c r="V14" s="58">
        <f t="shared" si="3"/>
        <v>1722</v>
      </c>
      <c r="W14" s="50">
        <v>0.3</v>
      </c>
      <c r="X14" s="59">
        <v>0</v>
      </c>
      <c r="Y14" s="125">
        <f t="shared" si="6"/>
        <v>3444</v>
      </c>
      <c r="Z14" s="57">
        <f t="shared" si="7"/>
        <v>1476</v>
      </c>
      <c r="AA14" s="126">
        <f t="shared" si="8"/>
        <v>0</v>
      </c>
      <c r="AB14" s="127">
        <f t="shared" si="9"/>
        <v>4920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1" customFormat="1">
      <c r="A15" s="64" t="str">
        <f>A14</f>
        <v>Wache1</v>
      </c>
      <c r="B15" s="65" t="str">
        <f>B14</f>
        <v>RTW</v>
      </c>
      <c r="C15" s="66">
        <f>C14</f>
        <v>1</v>
      </c>
      <c r="D15" s="67" t="str">
        <f>D14</f>
        <v>RN1</v>
      </c>
      <c r="E15" s="64" t="s">
        <v>11</v>
      </c>
      <c r="F15" s="68">
        <f t="shared" si="12"/>
        <v>51</v>
      </c>
      <c r="G15" s="115">
        <v>19</v>
      </c>
      <c r="H15" s="116">
        <v>7</v>
      </c>
      <c r="I15" s="116">
        <v>0</v>
      </c>
      <c r="J15" s="129">
        <f t="shared" si="4"/>
        <v>12</v>
      </c>
      <c r="K15" s="130"/>
      <c r="L15" s="73"/>
      <c r="M15" s="131">
        <v>1</v>
      </c>
      <c r="N15" s="132">
        <f t="shared" si="0"/>
        <v>1</v>
      </c>
      <c r="O15" s="76">
        <f t="shared" si="5"/>
        <v>612</v>
      </c>
      <c r="P15" s="133"/>
      <c r="Q15" s="78"/>
      <c r="R15" s="124">
        <f t="shared" si="1"/>
        <v>2</v>
      </c>
      <c r="S15" s="80">
        <v>0.7</v>
      </c>
      <c r="T15" s="81"/>
      <c r="U15" s="82">
        <f t="shared" si="2"/>
        <v>1224</v>
      </c>
      <c r="V15" s="82">
        <f t="shared" si="3"/>
        <v>428.4</v>
      </c>
      <c r="W15" s="74">
        <v>0.3</v>
      </c>
      <c r="X15" s="83">
        <v>0</v>
      </c>
      <c r="Y15" s="84">
        <f t="shared" si="6"/>
        <v>856.8</v>
      </c>
      <c r="Z15" s="81">
        <f t="shared" si="7"/>
        <v>367.2</v>
      </c>
      <c r="AA15" s="85">
        <f t="shared" si="8"/>
        <v>0</v>
      </c>
      <c r="AB15" s="86">
        <f t="shared" si="9"/>
        <v>1224</v>
      </c>
    </row>
    <row r="16" spans="1:256" s="11" customFormat="1">
      <c r="A16" s="64" t="str">
        <f t="shared" si="10"/>
        <v>Wache1</v>
      </c>
      <c r="B16" s="65" t="str">
        <f>B14</f>
        <v>RTW</v>
      </c>
      <c r="C16" s="66">
        <f>C14</f>
        <v>1</v>
      </c>
      <c r="D16" s="67" t="str">
        <f t="shared" si="11"/>
        <v>RN1</v>
      </c>
      <c r="E16" s="64" t="s">
        <v>13</v>
      </c>
      <c r="F16" s="68">
        <f t="shared" si="12"/>
        <v>50</v>
      </c>
      <c r="G16" s="115">
        <v>19</v>
      </c>
      <c r="H16" s="116">
        <v>7</v>
      </c>
      <c r="I16" s="116">
        <v>0</v>
      </c>
      <c r="J16" s="129">
        <f t="shared" si="4"/>
        <v>12</v>
      </c>
      <c r="K16" s="130"/>
      <c r="L16" s="73"/>
      <c r="M16" s="131">
        <v>1</v>
      </c>
      <c r="N16" s="132">
        <f t="shared" si="0"/>
        <v>1</v>
      </c>
      <c r="O16" s="76">
        <f t="shared" si="5"/>
        <v>600</v>
      </c>
      <c r="P16" s="133"/>
      <c r="Q16" s="78"/>
      <c r="R16" s="124">
        <f t="shared" si="1"/>
        <v>2</v>
      </c>
      <c r="S16" s="80">
        <v>0.7</v>
      </c>
      <c r="T16" s="81"/>
      <c r="U16" s="82">
        <f t="shared" si="2"/>
        <v>1200</v>
      </c>
      <c r="V16" s="82">
        <f t="shared" si="3"/>
        <v>420</v>
      </c>
      <c r="W16" s="74">
        <v>0.3</v>
      </c>
      <c r="X16" s="83">
        <v>0</v>
      </c>
      <c r="Y16" s="84">
        <f t="shared" si="6"/>
        <v>840</v>
      </c>
      <c r="Z16" s="81">
        <f t="shared" si="7"/>
        <v>360</v>
      </c>
      <c r="AA16" s="85">
        <f t="shared" si="8"/>
        <v>0</v>
      </c>
      <c r="AB16" s="86">
        <f t="shared" si="9"/>
        <v>1200</v>
      </c>
    </row>
    <row r="17" spans="1:256" s="11" customFormat="1" ht="15" thickBot="1">
      <c r="A17" s="87" t="str">
        <f t="shared" si="10"/>
        <v>Wache1</v>
      </c>
      <c r="B17" s="88" t="str">
        <f>B14</f>
        <v>RTW</v>
      </c>
      <c r="C17" s="89">
        <f>C14</f>
        <v>1</v>
      </c>
      <c r="D17" s="90" t="str">
        <f t="shared" si="11"/>
        <v>RN1</v>
      </c>
      <c r="E17" s="87" t="s">
        <v>21</v>
      </c>
      <c r="F17" s="91">
        <f t="shared" si="12"/>
        <v>59</v>
      </c>
      <c r="G17" s="134">
        <v>19</v>
      </c>
      <c r="H17" s="135">
        <v>7</v>
      </c>
      <c r="I17" s="135">
        <v>0</v>
      </c>
      <c r="J17" s="136">
        <f t="shared" si="4"/>
        <v>12</v>
      </c>
      <c r="K17" s="137"/>
      <c r="L17" s="96"/>
      <c r="M17" s="138">
        <v>1</v>
      </c>
      <c r="N17" s="139">
        <f t="shared" si="0"/>
        <v>1</v>
      </c>
      <c r="O17" s="99">
        <f t="shared" si="5"/>
        <v>708</v>
      </c>
      <c r="P17" s="140"/>
      <c r="Q17" s="101"/>
      <c r="R17" s="141">
        <f t="shared" si="1"/>
        <v>2</v>
      </c>
      <c r="S17" s="103">
        <v>0.7</v>
      </c>
      <c r="T17" s="104"/>
      <c r="U17" s="105">
        <f t="shared" si="2"/>
        <v>1416</v>
      </c>
      <c r="V17" s="105">
        <f t="shared" si="3"/>
        <v>495.59999999999997</v>
      </c>
      <c r="W17" s="97">
        <v>0.3</v>
      </c>
      <c r="X17" s="106">
        <v>0</v>
      </c>
      <c r="Y17" s="107">
        <f t="shared" si="6"/>
        <v>991.19999999999993</v>
      </c>
      <c r="Z17" s="104">
        <f t="shared" si="7"/>
        <v>424.8</v>
      </c>
      <c r="AA17" s="108">
        <f t="shared" si="8"/>
        <v>0</v>
      </c>
      <c r="AB17" s="109">
        <f t="shared" si="9"/>
        <v>1416</v>
      </c>
    </row>
    <row r="18" spans="1:256">
      <c r="A18" s="142" t="s">
        <v>49</v>
      </c>
      <c r="B18" s="143" t="s">
        <v>8</v>
      </c>
      <c r="C18" s="41">
        <f>IF(AND(A18&gt;0,B18&gt;0),C17+1,0)</f>
        <v>2</v>
      </c>
      <c r="D18" s="42" t="s">
        <v>52</v>
      </c>
      <c r="E18" s="43" t="s">
        <v>9</v>
      </c>
      <c r="F18" s="44">
        <f t="shared" si="12"/>
        <v>205</v>
      </c>
      <c r="G18" s="45">
        <v>7</v>
      </c>
      <c r="H18" s="46">
        <v>15</v>
      </c>
      <c r="I18" s="46">
        <v>0</v>
      </c>
      <c r="J18" s="47">
        <f t="shared" si="4"/>
        <v>8</v>
      </c>
      <c r="K18" s="48"/>
      <c r="L18" s="49"/>
      <c r="M18" s="50">
        <v>1</v>
      </c>
      <c r="N18" s="51">
        <f t="shared" si="0"/>
        <v>1</v>
      </c>
      <c r="O18" s="52">
        <f t="shared" si="5"/>
        <v>1640</v>
      </c>
      <c r="P18" s="144">
        <f>SUM(O18:O21)</f>
        <v>2048</v>
      </c>
      <c r="Q18" s="54">
        <f>P18/52</f>
        <v>39.384615384615387</v>
      </c>
      <c r="R18" s="55">
        <f t="shared" si="1"/>
        <v>2</v>
      </c>
      <c r="S18" s="56">
        <v>0.7</v>
      </c>
      <c r="T18" s="57"/>
      <c r="U18" s="58">
        <f t="shared" si="2"/>
        <v>3280</v>
      </c>
      <c r="V18" s="58">
        <f t="shared" si="3"/>
        <v>1148</v>
      </c>
      <c r="W18" s="50">
        <v>0.3</v>
      </c>
      <c r="X18" s="59">
        <v>0</v>
      </c>
      <c r="Y18" s="125">
        <f t="shared" si="6"/>
        <v>2296</v>
      </c>
      <c r="Z18" s="57">
        <f t="shared" si="7"/>
        <v>984</v>
      </c>
      <c r="AA18" s="126">
        <f t="shared" si="8"/>
        <v>0</v>
      </c>
      <c r="AB18" s="127">
        <f t="shared" si="9"/>
        <v>3280</v>
      </c>
      <c r="CE18" s="11"/>
      <c r="DI18" s="11"/>
      <c r="DO18" s="11"/>
      <c r="EO18" s="11"/>
      <c r="EP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>
      <c r="A19" s="64" t="str">
        <f>A18</f>
        <v>Wache1</v>
      </c>
      <c r="B19" s="65" t="str">
        <f>B18</f>
        <v>RTW</v>
      </c>
      <c r="C19" s="66">
        <f>C18</f>
        <v>2</v>
      </c>
      <c r="D19" s="67" t="str">
        <f>D18</f>
        <v>RT2</v>
      </c>
      <c r="E19" s="64" t="s">
        <v>11</v>
      </c>
      <c r="F19" s="68">
        <f t="shared" si="12"/>
        <v>51</v>
      </c>
      <c r="G19" s="115">
        <v>7</v>
      </c>
      <c r="H19" s="116">
        <v>15</v>
      </c>
      <c r="I19" s="116">
        <v>0</v>
      </c>
      <c r="J19" s="129">
        <f t="shared" si="4"/>
        <v>8</v>
      </c>
      <c r="K19" s="130"/>
      <c r="L19" s="73"/>
      <c r="M19" s="131">
        <v>1</v>
      </c>
      <c r="N19" s="132">
        <f t="shared" si="0"/>
        <v>1</v>
      </c>
      <c r="O19" s="76">
        <f t="shared" si="5"/>
        <v>408</v>
      </c>
      <c r="P19" s="133"/>
      <c r="Q19" s="78"/>
      <c r="R19" s="124">
        <f t="shared" si="1"/>
        <v>2</v>
      </c>
      <c r="S19" s="80">
        <v>0.7</v>
      </c>
      <c r="T19" s="81"/>
      <c r="U19" s="82">
        <f t="shared" si="2"/>
        <v>816</v>
      </c>
      <c r="V19" s="82">
        <f t="shared" si="3"/>
        <v>285.59999999999997</v>
      </c>
      <c r="W19" s="74">
        <v>0.3</v>
      </c>
      <c r="X19" s="83">
        <v>0</v>
      </c>
      <c r="Y19" s="84">
        <f t="shared" si="6"/>
        <v>571.19999999999993</v>
      </c>
      <c r="Z19" s="81">
        <f t="shared" si="7"/>
        <v>244.79999999999998</v>
      </c>
      <c r="AA19" s="85">
        <f t="shared" si="8"/>
        <v>0</v>
      </c>
      <c r="AB19" s="86">
        <f t="shared" si="9"/>
        <v>815.99999999999989</v>
      </c>
      <c r="CE19" s="11"/>
      <c r="DI19" s="11"/>
      <c r="DO19" s="11"/>
      <c r="EO19" s="11"/>
      <c r="EP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>
      <c r="A20" s="64" t="str">
        <f>A18</f>
        <v>Wache1</v>
      </c>
      <c r="B20" s="65" t="str">
        <f>B18</f>
        <v>RTW</v>
      </c>
      <c r="C20" s="66">
        <f>C18</f>
        <v>2</v>
      </c>
      <c r="D20" s="67"/>
      <c r="E20" s="64" t="s">
        <v>13</v>
      </c>
      <c r="F20" s="68">
        <f t="shared" si="12"/>
        <v>50</v>
      </c>
      <c r="G20" s="115"/>
      <c r="H20" s="116"/>
      <c r="I20" s="116">
        <v>0</v>
      </c>
      <c r="J20" s="129">
        <f t="shared" si="4"/>
        <v>0</v>
      </c>
      <c r="K20" s="130"/>
      <c r="L20" s="73"/>
      <c r="M20" s="131">
        <v>1</v>
      </c>
      <c r="N20" s="132">
        <f t="shared" si="0"/>
        <v>1</v>
      </c>
      <c r="O20" s="145">
        <f t="shared" si="5"/>
        <v>0</v>
      </c>
      <c r="P20" s="133"/>
      <c r="Q20" s="78"/>
      <c r="R20" s="124">
        <f t="shared" si="1"/>
        <v>2</v>
      </c>
      <c r="S20" s="80">
        <v>0.7</v>
      </c>
      <c r="T20" s="81"/>
      <c r="U20" s="82">
        <f t="shared" si="2"/>
        <v>0</v>
      </c>
      <c r="V20" s="82">
        <f t="shared" si="3"/>
        <v>0</v>
      </c>
      <c r="W20" s="74">
        <v>0.3</v>
      </c>
      <c r="X20" s="83">
        <v>0</v>
      </c>
      <c r="Y20" s="146">
        <f t="shared" si="6"/>
        <v>0</v>
      </c>
      <c r="Z20" s="147">
        <f t="shared" si="7"/>
        <v>0</v>
      </c>
      <c r="AA20" s="147">
        <f t="shared" si="8"/>
        <v>0</v>
      </c>
      <c r="AB20" s="148">
        <f t="shared" si="9"/>
        <v>0</v>
      </c>
      <c r="CE20" s="11"/>
      <c r="DI20" s="11"/>
      <c r="DO20" s="11"/>
      <c r="EO20" s="11"/>
      <c r="EP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5" customHeight="1" thickBot="1">
      <c r="A21" s="87" t="str">
        <f>A18</f>
        <v>Wache1</v>
      </c>
      <c r="B21" s="88" t="str">
        <f>B18</f>
        <v>RTW</v>
      </c>
      <c r="C21" s="89">
        <f>C19</f>
        <v>2</v>
      </c>
      <c r="D21" s="90"/>
      <c r="E21" s="87" t="s">
        <v>21</v>
      </c>
      <c r="F21" s="91">
        <f t="shared" si="12"/>
        <v>59</v>
      </c>
      <c r="G21" s="134"/>
      <c r="H21" s="135"/>
      <c r="I21" s="135">
        <v>0</v>
      </c>
      <c r="J21" s="136">
        <f t="shared" si="4"/>
        <v>0</v>
      </c>
      <c r="K21" s="149"/>
      <c r="L21" s="96"/>
      <c r="M21" s="138">
        <v>1</v>
      </c>
      <c r="N21" s="139">
        <f t="shared" si="0"/>
        <v>1</v>
      </c>
      <c r="O21" s="150">
        <f t="shared" si="5"/>
        <v>0</v>
      </c>
      <c r="P21" s="140"/>
      <c r="Q21" s="101"/>
      <c r="R21" s="141">
        <f t="shared" si="1"/>
        <v>2</v>
      </c>
      <c r="S21" s="103">
        <v>0.7</v>
      </c>
      <c r="T21" s="104"/>
      <c r="U21" s="105">
        <f t="shared" si="2"/>
        <v>0</v>
      </c>
      <c r="V21" s="105">
        <f t="shared" si="3"/>
        <v>0</v>
      </c>
      <c r="W21" s="97">
        <v>0.3</v>
      </c>
      <c r="X21" s="106">
        <v>0</v>
      </c>
      <c r="Y21" s="151">
        <f t="shared" si="6"/>
        <v>0</v>
      </c>
      <c r="Z21" s="152">
        <f t="shared" si="7"/>
        <v>0</v>
      </c>
      <c r="AA21" s="152">
        <f t="shared" si="8"/>
        <v>0</v>
      </c>
      <c r="AB21" s="153">
        <f t="shared" si="9"/>
        <v>0</v>
      </c>
      <c r="CE21" s="11"/>
      <c r="DI21" s="11"/>
      <c r="DO21" s="11"/>
      <c r="EO21" s="11"/>
      <c r="EP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>
      <c r="A22" s="142" t="s">
        <v>49</v>
      </c>
      <c r="B22" s="143" t="s">
        <v>8</v>
      </c>
      <c r="C22" s="143">
        <v>2</v>
      </c>
      <c r="D22" s="42" t="s">
        <v>53</v>
      </c>
      <c r="E22" s="43" t="s">
        <v>9</v>
      </c>
      <c r="F22" s="44">
        <f t="shared" si="12"/>
        <v>205</v>
      </c>
      <c r="G22" s="45">
        <v>15</v>
      </c>
      <c r="H22" s="46">
        <v>23</v>
      </c>
      <c r="I22" s="46">
        <v>0</v>
      </c>
      <c r="J22" s="47">
        <f t="shared" si="4"/>
        <v>8</v>
      </c>
      <c r="K22" s="154"/>
      <c r="L22" s="155"/>
      <c r="M22" s="50">
        <v>1</v>
      </c>
      <c r="N22" s="51">
        <f>IF(OR(K22="VA",K22=""),100%,L22)</f>
        <v>1</v>
      </c>
      <c r="O22" s="52">
        <f t="shared" si="5"/>
        <v>1640</v>
      </c>
      <c r="P22" s="144">
        <f>SUM(O22:O25)</f>
        <v>2048</v>
      </c>
      <c r="Q22" s="54">
        <f>P22/52</f>
        <v>39.384615384615387</v>
      </c>
      <c r="R22" s="55">
        <f t="shared" si="1"/>
        <v>2</v>
      </c>
      <c r="S22" s="56">
        <v>0.7</v>
      </c>
      <c r="T22" s="57"/>
      <c r="U22" s="58">
        <f t="shared" si="2"/>
        <v>3280</v>
      </c>
      <c r="V22" s="58">
        <f t="shared" si="3"/>
        <v>1148</v>
      </c>
      <c r="W22" s="50">
        <v>0.3</v>
      </c>
      <c r="X22" s="59">
        <v>0</v>
      </c>
      <c r="Y22" s="125">
        <f t="shared" si="6"/>
        <v>2296</v>
      </c>
      <c r="Z22" s="57">
        <f t="shared" si="7"/>
        <v>984</v>
      </c>
      <c r="AA22" s="126">
        <f t="shared" si="8"/>
        <v>0</v>
      </c>
      <c r="AB22" s="127">
        <f t="shared" si="9"/>
        <v>3280</v>
      </c>
      <c r="CE22" s="11"/>
      <c r="DI22" s="11"/>
      <c r="DO22" s="11"/>
      <c r="EO22" s="11"/>
      <c r="EP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>
      <c r="A23" s="64" t="str">
        <f>A22</f>
        <v>Wache1</v>
      </c>
      <c r="B23" s="65" t="str">
        <f>B22</f>
        <v>RTW</v>
      </c>
      <c r="C23" s="66">
        <f>C22</f>
        <v>2</v>
      </c>
      <c r="D23" s="67" t="str">
        <f>D22</f>
        <v>RT3</v>
      </c>
      <c r="E23" s="64" t="s">
        <v>11</v>
      </c>
      <c r="F23" s="68">
        <f t="shared" si="12"/>
        <v>51</v>
      </c>
      <c r="G23" s="115">
        <v>15</v>
      </c>
      <c r="H23" s="116">
        <v>23</v>
      </c>
      <c r="I23" s="116">
        <v>0</v>
      </c>
      <c r="J23" s="129">
        <f t="shared" si="4"/>
        <v>8</v>
      </c>
      <c r="K23" s="130"/>
      <c r="L23" s="73"/>
      <c r="M23" s="131">
        <v>1</v>
      </c>
      <c r="N23" s="132">
        <f>IF(OR(K23="VA",K23=""),100%,L23)</f>
        <v>1</v>
      </c>
      <c r="O23" s="76">
        <f t="shared" si="5"/>
        <v>408</v>
      </c>
      <c r="P23" s="133"/>
      <c r="Q23" s="78"/>
      <c r="R23" s="124">
        <f t="shared" si="1"/>
        <v>2</v>
      </c>
      <c r="S23" s="80">
        <v>0.7</v>
      </c>
      <c r="T23" s="81"/>
      <c r="U23" s="82">
        <f t="shared" si="2"/>
        <v>816</v>
      </c>
      <c r="V23" s="82">
        <f t="shared" si="3"/>
        <v>285.59999999999997</v>
      </c>
      <c r="W23" s="74">
        <v>0.3</v>
      </c>
      <c r="X23" s="83">
        <v>0</v>
      </c>
      <c r="Y23" s="84">
        <f t="shared" si="6"/>
        <v>571.19999999999993</v>
      </c>
      <c r="Z23" s="81">
        <f t="shared" si="7"/>
        <v>244.79999999999998</v>
      </c>
      <c r="AA23" s="85">
        <f t="shared" si="8"/>
        <v>0</v>
      </c>
      <c r="AB23" s="86">
        <f t="shared" si="9"/>
        <v>815.99999999999989</v>
      </c>
      <c r="CE23" s="11"/>
      <c r="DI23" s="11"/>
      <c r="DO23" s="11"/>
      <c r="EO23" s="11"/>
      <c r="EP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>
      <c r="A24" s="64" t="str">
        <f>A22</f>
        <v>Wache1</v>
      </c>
      <c r="B24" s="65" t="str">
        <f>B22</f>
        <v>RTW</v>
      </c>
      <c r="C24" s="66">
        <f>C22</f>
        <v>2</v>
      </c>
      <c r="D24" s="67"/>
      <c r="E24" s="64" t="s">
        <v>13</v>
      </c>
      <c r="F24" s="68">
        <f t="shared" si="12"/>
        <v>50</v>
      </c>
      <c r="G24" s="115"/>
      <c r="H24" s="116"/>
      <c r="I24" s="116">
        <v>0</v>
      </c>
      <c r="J24" s="129">
        <f t="shared" si="4"/>
        <v>0</v>
      </c>
      <c r="K24" s="130"/>
      <c r="L24" s="73"/>
      <c r="M24" s="131">
        <v>1</v>
      </c>
      <c r="N24" s="132">
        <f>IF(OR(K24="VA",K24=""),100%,L24)</f>
        <v>1</v>
      </c>
      <c r="O24" s="145">
        <f t="shared" si="5"/>
        <v>0</v>
      </c>
      <c r="P24" s="133"/>
      <c r="Q24" s="78"/>
      <c r="R24" s="124">
        <f t="shared" si="1"/>
        <v>2</v>
      </c>
      <c r="S24" s="80">
        <v>0.7</v>
      </c>
      <c r="T24" s="81"/>
      <c r="U24" s="82">
        <f t="shared" si="2"/>
        <v>0</v>
      </c>
      <c r="V24" s="82">
        <f t="shared" si="3"/>
        <v>0</v>
      </c>
      <c r="W24" s="74">
        <v>0.3</v>
      </c>
      <c r="X24" s="83">
        <v>0</v>
      </c>
      <c r="Y24" s="146">
        <f t="shared" si="6"/>
        <v>0</v>
      </c>
      <c r="Z24" s="147">
        <f t="shared" si="7"/>
        <v>0</v>
      </c>
      <c r="AA24" s="147">
        <f t="shared" si="8"/>
        <v>0</v>
      </c>
      <c r="AB24" s="148">
        <f t="shared" si="9"/>
        <v>0</v>
      </c>
      <c r="CE24" s="11"/>
      <c r="DI24" s="11"/>
      <c r="DO24" s="11"/>
      <c r="EO24" s="11"/>
      <c r="EP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5" customHeight="1" thickBot="1">
      <c r="A25" s="87" t="str">
        <f>A23</f>
        <v>Wache1</v>
      </c>
      <c r="B25" s="88" t="str">
        <f>B22</f>
        <v>RTW</v>
      </c>
      <c r="C25" s="89">
        <f>C23</f>
        <v>2</v>
      </c>
      <c r="D25" s="90"/>
      <c r="E25" s="87" t="s">
        <v>21</v>
      </c>
      <c r="F25" s="91">
        <f t="shared" si="12"/>
        <v>59</v>
      </c>
      <c r="G25" s="134"/>
      <c r="H25" s="135"/>
      <c r="I25" s="135">
        <v>0</v>
      </c>
      <c r="J25" s="136">
        <f t="shared" si="4"/>
        <v>0</v>
      </c>
      <c r="K25" s="137"/>
      <c r="L25" s="96"/>
      <c r="M25" s="138">
        <v>1</v>
      </c>
      <c r="N25" s="139">
        <f>IF(OR(K25="VA",K25=""),100%,L25)</f>
        <v>1</v>
      </c>
      <c r="O25" s="150">
        <f t="shared" si="5"/>
        <v>0</v>
      </c>
      <c r="P25" s="140"/>
      <c r="Q25" s="101"/>
      <c r="R25" s="141">
        <f t="shared" si="1"/>
        <v>2</v>
      </c>
      <c r="S25" s="103">
        <v>0.7</v>
      </c>
      <c r="T25" s="104"/>
      <c r="U25" s="105">
        <f t="shared" si="2"/>
        <v>0</v>
      </c>
      <c r="V25" s="105">
        <f t="shared" si="3"/>
        <v>0</v>
      </c>
      <c r="W25" s="97">
        <v>0.3</v>
      </c>
      <c r="X25" s="106">
        <v>0</v>
      </c>
      <c r="Y25" s="151">
        <f t="shared" si="6"/>
        <v>0</v>
      </c>
      <c r="Z25" s="152">
        <f t="shared" si="7"/>
        <v>0</v>
      </c>
      <c r="AA25" s="152">
        <f t="shared" si="8"/>
        <v>0</v>
      </c>
      <c r="AB25" s="153">
        <f t="shared" si="9"/>
        <v>0</v>
      </c>
      <c r="CE25" s="11"/>
      <c r="DI25" s="11"/>
      <c r="DO25" s="11"/>
      <c r="EO25" s="11"/>
      <c r="EP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>
      <c r="A26" s="40" t="s">
        <v>54</v>
      </c>
      <c r="B26" s="41" t="s">
        <v>12</v>
      </c>
      <c r="C26" s="41">
        <v>1</v>
      </c>
      <c r="D26" s="42" t="s">
        <v>55</v>
      </c>
      <c r="E26" s="43" t="s">
        <v>9</v>
      </c>
      <c r="F26" s="44">
        <f t="shared" si="12"/>
        <v>205</v>
      </c>
      <c r="G26" s="45">
        <v>7</v>
      </c>
      <c r="H26" s="46">
        <v>19</v>
      </c>
      <c r="I26" s="46">
        <v>0</v>
      </c>
      <c r="J26" s="47">
        <f t="shared" si="4"/>
        <v>12</v>
      </c>
      <c r="K26" s="154"/>
      <c r="L26" s="155"/>
      <c r="M26" s="50">
        <v>1</v>
      </c>
      <c r="N26" s="51">
        <f t="shared" si="0"/>
        <v>1</v>
      </c>
      <c r="O26" s="52">
        <f t="shared" si="5"/>
        <v>2460</v>
      </c>
      <c r="P26" s="144">
        <f>SUM(O26:O29)</f>
        <v>4380</v>
      </c>
      <c r="Q26" s="54">
        <f>P26/52</f>
        <v>84.230769230769226</v>
      </c>
      <c r="R26" s="55">
        <f t="shared" si="1"/>
        <v>1</v>
      </c>
      <c r="S26" s="56">
        <v>1</v>
      </c>
      <c r="T26" s="57"/>
      <c r="U26" s="58">
        <f t="shared" si="2"/>
        <v>2460</v>
      </c>
      <c r="V26" s="58">
        <f t="shared" si="3"/>
        <v>2460</v>
      </c>
      <c r="W26" s="156">
        <v>0</v>
      </c>
      <c r="X26" s="59">
        <v>0</v>
      </c>
      <c r="Y26" s="125">
        <f t="shared" si="6"/>
        <v>2460</v>
      </c>
      <c r="Z26" s="57">
        <f t="shared" si="7"/>
        <v>0</v>
      </c>
      <c r="AA26" s="126">
        <f t="shared" si="8"/>
        <v>0</v>
      </c>
      <c r="AB26" s="127">
        <f t="shared" si="9"/>
        <v>2460</v>
      </c>
      <c r="CE26" s="11"/>
      <c r="DI26" s="11"/>
      <c r="DO26" s="11"/>
      <c r="EO26" s="11"/>
      <c r="EP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>
      <c r="A27" s="64" t="str">
        <f>A26</f>
        <v>Wache2</v>
      </c>
      <c r="B27" s="65" t="str">
        <f>B26</f>
        <v>NEF</v>
      </c>
      <c r="C27" s="66">
        <f>C26</f>
        <v>1</v>
      </c>
      <c r="D27" s="67" t="str">
        <f>D26</f>
        <v>NT1</v>
      </c>
      <c r="E27" s="64" t="s">
        <v>11</v>
      </c>
      <c r="F27" s="68">
        <f t="shared" si="12"/>
        <v>51</v>
      </c>
      <c r="G27" s="115">
        <v>7</v>
      </c>
      <c r="H27" s="116">
        <v>19</v>
      </c>
      <c r="I27" s="116">
        <v>0</v>
      </c>
      <c r="J27" s="129">
        <f t="shared" si="4"/>
        <v>12</v>
      </c>
      <c r="K27" s="130"/>
      <c r="L27" s="73"/>
      <c r="M27" s="131">
        <v>1</v>
      </c>
      <c r="N27" s="132">
        <f t="shared" si="0"/>
        <v>1</v>
      </c>
      <c r="O27" s="76">
        <f t="shared" si="5"/>
        <v>612</v>
      </c>
      <c r="P27" s="133"/>
      <c r="Q27" s="78"/>
      <c r="R27" s="79">
        <f t="shared" si="1"/>
        <v>1</v>
      </c>
      <c r="S27" s="80">
        <v>1</v>
      </c>
      <c r="T27" s="81"/>
      <c r="U27" s="82">
        <f t="shared" si="2"/>
        <v>612</v>
      </c>
      <c r="V27" s="82">
        <f t="shared" si="3"/>
        <v>612</v>
      </c>
      <c r="W27" s="157">
        <v>0</v>
      </c>
      <c r="X27" s="83">
        <v>0</v>
      </c>
      <c r="Y27" s="84">
        <f t="shared" si="6"/>
        <v>612</v>
      </c>
      <c r="Z27" s="81">
        <f t="shared" si="7"/>
        <v>0</v>
      </c>
      <c r="AA27" s="85">
        <f t="shared" si="8"/>
        <v>0</v>
      </c>
      <c r="AB27" s="86">
        <f t="shared" si="9"/>
        <v>612</v>
      </c>
      <c r="CE27" s="11"/>
      <c r="DI27" s="11"/>
      <c r="DO27" s="11"/>
      <c r="EO27" s="11"/>
      <c r="EP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>
      <c r="A28" s="64" t="str">
        <f>A27</f>
        <v>Wache2</v>
      </c>
      <c r="B28" s="65" t="str">
        <f t="shared" ref="B28:D29" si="13">B26</f>
        <v>NEF</v>
      </c>
      <c r="C28" s="66">
        <f t="shared" si="13"/>
        <v>1</v>
      </c>
      <c r="D28" s="67" t="str">
        <f t="shared" si="13"/>
        <v>NT1</v>
      </c>
      <c r="E28" s="64" t="s">
        <v>13</v>
      </c>
      <c r="F28" s="68">
        <f t="shared" si="12"/>
        <v>50</v>
      </c>
      <c r="G28" s="115">
        <v>7</v>
      </c>
      <c r="H28" s="116">
        <v>19</v>
      </c>
      <c r="I28" s="116">
        <v>0</v>
      </c>
      <c r="J28" s="129">
        <f t="shared" si="4"/>
        <v>12</v>
      </c>
      <c r="K28" s="130"/>
      <c r="L28" s="73"/>
      <c r="M28" s="131">
        <v>1</v>
      </c>
      <c r="N28" s="132">
        <f t="shared" si="0"/>
        <v>1</v>
      </c>
      <c r="O28" s="76">
        <f t="shared" si="5"/>
        <v>600</v>
      </c>
      <c r="P28" s="133"/>
      <c r="Q28" s="78"/>
      <c r="R28" s="79">
        <f t="shared" si="1"/>
        <v>1</v>
      </c>
      <c r="S28" s="80">
        <v>1</v>
      </c>
      <c r="T28" s="81"/>
      <c r="U28" s="82">
        <f t="shared" si="2"/>
        <v>600</v>
      </c>
      <c r="V28" s="82">
        <f t="shared" si="3"/>
        <v>600</v>
      </c>
      <c r="W28" s="157">
        <v>0</v>
      </c>
      <c r="X28" s="83">
        <v>0</v>
      </c>
      <c r="Y28" s="84">
        <f t="shared" si="6"/>
        <v>600</v>
      </c>
      <c r="Z28" s="81">
        <f t="shared" si="7"/>
        <v>0</v>
      </c>
      <c r="AA28" s="85">
        <f t="shared" si="8"/>
        <v>0</v>
      </c>
      <c r="AB28" s="86">
        <f t="shared" si="9"/>
        <v>600</v>
      </c>
      <c r="CE28" s="11"/>
      <c r="DI28" s="11"/>
      <c r="DO28" s="11"/>
      <c r="EO28" s="11"/>
      <c r="EP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 thickBot="1">
      <c r="A29" s="87" t="str">
        <f>A28</f>
        <v>Wache2</v>
      </c>
      <c r="B29" s="88" t="str">
        <f t="shared" si="13"/>
        <v>NEF</v>
      </c>
      <c r="C29" s="89">
        <f t="shared" si="13"/>
        <v>1</v>
      </c>
      <c r="D29" s="90" t="str">
        <f t="shared" si="13"/>
        <v>NT1</v>
      </c>
      <c r="E29" s="87" t="s">
        <v>21</v>
      </c>
      <c r="F29" s="91">
        <f t="shared" si="12"/>
        <v>59</v>
      </c>
      <c r="G29" s="134">
        <v>7</v>
      </c>
      <c r="H29" s="135">
        <v>19</v>
      </c>
      <c r="I29" s="135">
        <v>0</v>
      </c>
      <c r="J29" s="136">
        <f t="shared" si="4"/>
        <v>12</v>
      </c>
      <c r="K29" s="137"/>
      <c r="L29" s="96"/>
      <c r="M29" s="138">
        <v>1</v>
      </c>
      <c r="N29" s="139">
        <f t="shared" si="0"/>
        <v>1</v>
      </c>
      <c r="O29" s="99">
        <f t="shared" si="5"/>
        <v>708</v>
      </c>
      <c r="P29" s="140"/>
      <c r="Q29" s="101"/>
      <c r="R29" s="102">
        <f t="shared" si="1"/>
        <v>1</v>
      </c>
      <c r="S29" s="103">
        <v>1</v>
      </c>
      <c r="T29" s="104"/>
      <c r="U29" s="105">
        <f t="shared" si="2"/>
        <v>708</v>
      </c>
      <c r="V29" s="105">
        <f t="shared" si="3"/>
        <v>708</v>
      </c>
      <c r="W29" s="158">
        <v>0</v>
      </c>
      <c r="X29" s="106">
        <v>0</v>
      </c>
      <c r="Y29" s="107">
        <f t="shared" si="6"/>
        <v>708</v>
      </c>
      <c r="Z29" s="104">
        <f t="shared" si="7"/>
        <v>0</v>
      </c>
      <c r="AA29" s="108">
        <f t="shared" si="8"/>
        <v>0</v>
      </c>
      <c r="AB29" s="109">
        <f t="shared" si="9"/>
        <v>708</v>
      </c>
      <c r="CE29" s="11"/>
      <c r="DI29" s="11"/>
      <c r="DO29" s="11"/>
      <c r="EO29" s="11"/>
      <c r="EP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21" customFormat="1">
      <c r="A30" s="142" t="s">
        <v>54</v>
      </c>
      <c r="B30" s="143" t="s">
        <v>12</v>
      </c>
      <c r="C30" s="143">
        <v>1</v>
      </c>
      <c r="D30" s="42" t="s">
        <v>56</v>
      </c>
      <c r="E30" s="159" t="s">
        <v>9</v>
      </c>
      <c r="F30" s="160">
        <f>IF(ISBLANK(E30),0,VLOOKUP(E30,$E$2:$F$7,2,FALSE))</f>
        <v>205</v>
      </c>
      <c r="G30" s="45">
        <v>19</v>
      </c>
      <c r="H30" s="46">
        <v>7</v>
      </c>
      <c r="I30" s="46">
        <v>0</v>
      </c>
      <c r="J30" s="161">
        <f t="shared" si="4"/>
        <v>12</v>
      </c>
      <c r="K30" s="162"/>
      <c r="L30" s="163"/>
      <c r="M30" s="163">
        <v>1</v>
      </c>
      <c r="N30" s="164">
        <f>IF(OR(K30="VA",K30=""),100%,L30)</f>
        <v>1</v>
      </c>
      <c r="O30" s="165">
        <f t="shared" si="5"/>
        <v>2460</v>
      </c>
      <c r="P30" s="166">
        <f>SUM(O30:O33)</f>
        <v>4380</v>
      </c>
      <c r="Q30" s="167">
        <f>P30/52</f>
        <v>84.230769230769226</v>
      </c>
      <c r="R30" s="55">
        <f t="shared" si="1"/>
        <v>1</v>
      </c>
      <c r="S30" s="56">
        <v>1</v>
      </c>
      <c r="T30" s="57"/>
      <c r="U30" s="58">
        <f t="shared" si="2"/>
        <v>2460</v>
      </c>
      <c r="V30" s="58">
        <f t="shared" si="3"/>
        <v>2460</v>
      </c>
      <c r="W30" s="156">
        <v>0</v>
      </c>
      <c r="X30" s="59">
        <v>0</v>
      </c>
      <c r="Y30" s="84">
        <f t="shared" si="6"/>
        <v>2460</v>
      </c>
      <c r="Z30" s="81">
        <f t="shared" si="7"/>
        <v>0</v>
      </c>
      <c r="AA30" s="81">
        <f t="shared" si="8"/>
        <v>0</v>
      </c>
      <c r="AB30" s="86">
        <f t="shared" si="9"/>
        <v>2460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>
      <c r="A31" s="64" t="str">
        <f>A30</f>
        <v>Wache2</v>
      </c>
      <c r="B31" s="65" t="str">
        <f>B30</f>
        <v>NEF</v>
      </c>
      <c r="C31" s="66">
        <f>C30</f>
        <v>1</v>
      </c>
      <c r="D31" s="67" t="str">
        <f>D30</f>
        <v>NN1</v>
      </c>
      <c r="E31" s="64" t="s">
        <v>11</v>
      </c>
      <c r="F31" s="68">
        <f>IF(ISBLANK(E31),0,VLOOKUP(E31,$E$2:$F$7,2,FALSE))</f>
        <v>51</v>
      </c>
      <c r="G31" s="115">
        <v>19</v>
      </c>
      <c r="H31" s="116">
        <v>7</v>
      </c>
      <c r="I31" s="116">
        <v>0</v>
      </c>
      <c r="J31" s="129">
        <f t="shared" si="4"/>
        <v>12</v>
      </c>
      <c r="K31" s="130"/>
      <c r="L31" s="73"/>
      <c r="M31" s="131">
        <v>1</v>
      </c>
      <c r="N31" s="132">
        <f>IF(OR(K31="VA",K31=""),100%,L31)</f>
        <v>1</v>
      </c>
      <c r="O31" s="76">
        <f t="shared" si="5"/>
        <v>612</v>
      </c>
      <c r="P31" s="133"/>
      <c r="Q31" s="78"/>
      <c r="R31" s="79">
        <f t="shared" si="1"/>
        <v>1</v>
      </c>
      <c r="S31" s="80">
        <v>1</v>
      </c>
      <c r="T31" s="81"/>
      <c r="U31" s="82">
        <f t="shared" si="2"/>
        <v>612</v>
      </c>
      <c r="V31" s="82">
        <f t="shared" si="3"/>
        <v>612</v>
      </c>
      <c r="W31" s="157">
        <v>0</v>
      </c>
      <c r="X31" s="83">
        <v>0</v>
      </c>
      <c r="Y31" s="84">
        <f t="shared" si="6"/>
        <v>612</v>
      </c>
      <c r="Z31" s="81">
        <f t="shared" si="7"/>
        <v>0</v>
      </c>
      <c r="AA31" s="81">
        <f t="shared" si="8"/>
        <v>0</v>
      </c>
      <c r="AB31" s="86">
        <f t="shared" si="9"/>
        <v>612</v>
      </c>
      <c r="CE31" s="11"/>
      <c r="DI31" s="11"/>
      <c r="DO31" s="11"/>
      <c r="EO31" s="11"/>
      <c r="EP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>
      <c r="A32" s="64" t="str">
        <f>A31</f>
        <v>Wache2</v>
      </c>
      <c r="B32" s="65" t="str">
        <f t="shared" ref="B32:D33" si="14">B30</f>
        <v>NEF</v>
      </c>
      <c r="C32" s="66">
        <f t="shared" si="14"/>
        <v>1</v>
      </c>
      <c r="D32" s="67" t="str">
        <f t="shared" si="14"/>
        <v>NN1</v>
      </c>
      <c r="E32" s="64" t="s">
        <v>13</v>
      </c>
      <c r="F32" s="68">
        <f>IF(ISBLANK(E32),0,VLOOKUP(E32,$E$2:$F$7,2,FALSE))</f>
        <v>50</v>
      </c>
      <c r="G32" s="115">
        <v>19</v>
      </c>
      <c r="H32" s="116">
        <v>7</v>
      </c>
      <c r="I32" s="116">
        <v>0</v>
      </c>
      <c r="J32" s="129">
        <f t="shared" si="4"/>
        <v>12</v>
      </c>
      <c r="K32" s="130"/>
      <c r="L32" s="73"/>
      <c r="M32" s="131">
        <v>1</v>
      </c>
      <c r="N32" s="132">
        <f>IF(OR(K32="VA",K32=""),100%,L32)</f>
        <v>1</v>
      </c>
      <c r="O32" s="76">
        <f t="shared" si="5"/>
        <v>600</v>
      </c>
      <c r="P32" s="133"/>
      <c r="Q32" s="78"/>
      <c r="R32" s="79">
        <f t="shared" si="1"/>
        <v>1</v>
      </c>
      <c r="S32" s="80">
        <v>1</v>
      </c>
      <c r="T32" s="81"/>
      <c r="U32" s="82">
        <f t="shared" si="2"/>
        <v>600</v>
      </c>
      <c r="V32" s="82">
        <f t="shared" si="3"/>
        <v>600</v>
      </c>
      <c r="W32" s="157">
        <v>0</v>
      </c>
      <c r="X32" s="83">
        <v>0</v>
      </c>
      <c r="Y32" s="84">
        <f t="shared" si="6"/>
        <v>600</v>
      </c>
      <c r="Z32" s="81">
        <f t="shared" si="7"/>
        <v>0</v>
      </c>
      <c r="AA32" s="81">
        <f t="shared" si="8"/>
        <v>0</v>
      </c>
      <c r="AB32" s="86">
        <f t="shared" si="9"/>
        <v>600</v>
      </c>
      <c r="CE32" s="11"/>
      <c r="DI32" s="11"/>
      <c r="DO32" s="11"/>
      <c r="EO32" s="11"/>
      <c r="EP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 thickBot="1">
      <c r="A33" s="168" t="str">
        <f>A32</f>
        <v>Wache2</v>
      </c>
      <c r="B33" s="169" t="str">
        <f t="shared" si="14"/>
        <v>NEF</v>
      </c>
      <c r="C33" s="170">
        <f t="shared" si="14"/>
        <v>1</v>
      </c>
      <c r="D33" s="171" t="str">
        <f t="shared" si="14"/>
        <v>NN1</v>
      </c>
      <c r="E33" s="168" t="s">
        <v>21</v>
      </c>
      <c r="F33" s="172">
        <f>IF(ISBLANK(E33),0,VLOOKUP(E33,$E$2:$F$7,2,FALSE))</f>
        <v>59</v>
      </c>
      <c r="G33" s="173">
        <v>19</v>
      </c>
      <c r="H33" s="174">
        <v>7</v>
      </c>
      <c r="I33" s="174">
        <v>0</v>
      </c>
      <c r="J33" s="175">
        <f t="shared" si="4"/>
        <v>12</v>
      </c>
      <c r="K33" s="176"/>
      <c r="L33" s="177"/>
      <c r="M33" s="178">
        <v>1</v>
      </c>
      <c r="N33" s="179">
        <f>IF(OR(K33="VA",K33=""),100%,L33)</f>
        <v>1</v>
      </c>
      <c r="O33" s="180">
        <f t="shared" si="5"/>
        <v>708</v>
      </c>
      <c r="P33" s="181"/>
      <c r="Q33" s="182"/>
      <c r="R33" s="102">
        <f t="shared" si="1"/>
        <v>1</v>
      </c>
      <c r="S33" s="103">
        <v>1</v>
      </c>
      <c r="T33" s="104"/>
      <c r="U33" s="105">
        <f t="shared" si="2"/>
        <v>708</v>
      </c>
      <c r="V33" s="105">
        <f t="shared" si="3"/>
        <v>708</v>
      </c>
      <c r="W33" s="158">
        <v>0</v>
      </c>
      <c r="X33" s="106">
        <v>0</v>
      </c>
      <c r="Y33" s="183">
        <f t="shared" si="6"/>
        <v>708</v>
      </c>
      <c r="Z33" s="184">
        <f t="shared" si="7"/>
        <v>0</v>
      </c>
      <c r="AA33" s="184">
        <f t="shared" si="8"/>
        <v>0</v>
      </c>
      <c r="AB33" s="185">
        <f t="shared" si="9"/>
        <v>708</v>
      </c>
      <c r="CE33" s="11"/>
      <c r="DI33" s="11"/>
      <c r="DO33" s="11"/>
      <c r="EO33" s="11"/>
      <c r="EP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>
      <c r="A34" s="40" t="s">
        <v>57</v>
      </c>
      <c r="B34" s="41" t="s">
        <v>10</v>
      </c>
      <c r="C34" s="41">
        <v>1</v>
      </c>
      <c r="D34" s="42" t="s">
        <v>58</v>
      </c>
      <c r="E34" s="43" t="s">
        <v>9</v>
      </c>
      <c r="F34" s="44">
        <f t="shared" si="12"/>
        <v>205</v>
      </c>
      <c r="G34" s="45">
        <v>7</v>
      </c>
      <c r="H34" s="46">
        <v>13</v>
      </c>
      <c r="I34" s="46">
        <v>0</v>
      </c>
      <c r="J34" s="47">
        <f t="shared" si="4"/>
        <v>6</v>
      </c>
      <c r="K34" s="154"/>
      <c r="L34" s="155"/>
      <c r="M34" s="50">
        <v>1</v>
      </c>
      <c r="N34" s="51">
        <f t="shared" si="0"/>
        <v>1</v>
      </c>
      <c r="O34" s="52">
        <f>J34*F34</f>
        <v>1230</v>
      </c>
      <c r="P34" s="53">
        <f>SUM(O34:O38)</f>
        <v>1890</v>
      </c>
      <c r="Q34" s="54">
        <f>P34/52</f>
        <v>36.346153846153847</v>
      </c>
      <c r="R34" s="52">
        <f t="shared" si="1"/>
        <v>2</v>
      </c>
      <c r="S34" s="186">
        <v>0</v>
      </c>
      <c r="T34" s="57"/>
      <c r="U34" s="58">
        <f t="shared" si="2"/>
        <v>2460</v>
      </c>
      <c r="V34" s="58">
        <f t="shared" si="3"/>
        <v>0</v>
      </c>
      <c r="W34" s="50">
        <v>0.7</v>
      </c>
      <c r="X34" s="187">
        <v>0.3</v>
      </c>
      <c r="Y34" s="188">
        <f t="shared" si="6"/>
        <v>0</v>
      </c>
      <c r="Z34" s="57">
        <f t="shared" si="7"/>
        <v>1722</v>
      </c>
      <c r="AA34" s="57">
        <f t="shared" si="8"/>
        <v>738</v>
      </c>
      <c r="AB34" s="127">
        <f t="shared" si="9"/>
        <v>2460</v>
      </c>
      <c r="CE34" s="11"/>
      <c r="DI34" s="11"/>
      <c r="DO34" s="11"/>
      <c r="EO34" s="11"/>
      <c r="EP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>
      <c r="A35" s="64" t="str">
        <f t="shared" ref="A35:C36" si="15">A34</f>
        <v>Wache3</v>
      </c>
      <c r="B35" s="65" t="str">
        <f t="shared" si="15"/>
        <v>KTW</v>
      </c>
      <c r="C35" s="66">
        <f t="shared" si="15"/>
        <v>1</v>
      </c>
      <c r="D35" s="189" t="s">
        <v>58</v>
      </c>
      <c r="E35" s="64" t="s">
        <v>11</v>
      </c>
      <c r="F35" s="68">
        <f t="shared" si="12"/>
        <v>51</v>
      </c>
      <c r="G35" s="69">
        <v>7</v>
      </c>
      <c r="H35" s="70">
        <v>13</v>
      </c>
      <c r="I35" s="70">
        <v>0</v>
      </c>
      <c r="J35" s="71">
        <f t="shared" si="4"/>
        <v>6</v>
      </c>
      <c r="K35" s="72"/>
      <c r="L35" s="73"/>
      <c r="M35" s="74">
        <v>1</v>
      </c>
      <c r="N35" s="75">
        <f t="shared" si="0"/>
        <v>1</v>
      </c>
      <c r="O35" s="76">
        <f t="shared" si="5"/>
        <v>306</v>
      </c>
      <c r="P35" s="77">
        <f>SUM(O34:O38)</f>
        <v>1890</v>
      </c>
      <c r="Q35" s="78"/>
      <c r="R35" s="76">
        <f t="shared" si="1"/>
        <v>2</v>
      </c>
      <c r="S35" s="190">
        <v>0</v>
      </c>
      <c r="T35" s="81"/>
      <c r="U35" s="82">
        <f t="shared" si="2"/>
        <v>612</v>
      </c>
      <c r="V35" s="82">
        <f t="shared" si="3"/>
        <v>0</v>
      </c>
      <c r="W35" s="74">
        <v>0.7</v>
      </c>
      <c r="X35" s="191">
        <v>0.3</v>
      </c>
      <c r="Y35" s="192">
        <f t="shared" si="6"/>
        <v>0</v>
      </c>
      <c r="Z35" s="81">
        <f t="shared" si="7"/>
        <v>428.4</v>
      </c>
      <c r="AA35" s="81">
        <f t="shared" si="8"/>
        <v>183.6</v>
      </c>
      <c r="AB35" s="86">
        <f t="shared" si="9"/>
        <v>612</v>
      </c>
      <c r="CE35" s="11"/>
      <c r="DI35" s="11"/>
      <c r="DO35" s="11"/>
      <c r="EO35" s="11"/>
      <c r="EP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>
      <c r="A36" s="64" t="str">
        <f t="shared" si="15"/>
        <v>Wache3</v>
      </c>
      <c r="B36" s="65" t="str">
        <f t="shared" si="15"/>
        <v>KTW</v>
      </c>
      <c r="C36" s="66">
        <f t="shared" si="15"/>
        <v>1</v>
      </c>
      <c r="D36" s="193" t="s">
        <v>59</v>
      </c>
      <c r="E36" s="64" t="s">
        <v>13</v>
      </c>
      <c r="F36" s="68">
        <f t="shared" si="12"/>
        <v>50</v>
      </c>
      <c r="G36" s="69">
        <v>8</v>
      </c>
      <c r="H36" s="70">
        <v>14</v>
      </c>
      <c r="I36" s="70">
        <v>0</v>
      </c>
      <c r="J36" s="71">
        <f t="shared" si="4"/>
        <v>6</v>
      </c>
      <c r="K36" s="72"/>
      <c r="L36" s="194"/>
      <c r="M36" s="74">
        <v>1</v>
      </c>
      <c r="N36" s="75">
        <f t="shared" si="0"/>
        <v>1</v>
      </c>
      <c r="O36" s="76">
        <f t="shared" si="5"/>
        <v>300</v>
      </c>
      <c r="P36" s="77">
        <f>P35*2</f>
        <v>3780</v>
      </c>
      <c r="Q36" s="78"/>
      <c r="R36" s="76">
        <f t="shared" si="1"/>
        <v>2</v>
      </c>
      <c r="S36" s="190">
        <v>0</v>
      </c>
      <c r="T36" s="81"/>
      <c r="U36" s="82">
        <f t="shared" si="2"/>
        <v>600</v>
      </c>
      <c r="V36" s="82">
        <f t="shared" si="3"/>
        <v>0</v>
      </c>
      <c r="W36" s="74">
        <v>0.7</v>
      </c>
      <c r="X36" s="191">
        <v>0.3</v>
      </c>
      <c r="Y36" s="192">
        <f t="shared" si="6"/>
        <v>0</v>
      </c>
      <c r="Z36" s="81">
        <f t="shared" si="7"/>
        <v>420</v>
      </c>
      <c r="AA36" s="81">
        <f t="shared" si="8"/>
        <v>180</v>
      </c>
      <c r="AB36" s="86">
        <f t="shared" si="9"/>
        <v>600</v>
      </c>
      <c r="CE36" s="11"/>
      <c r="DI36" s="11"/>
      <c r="DO36" s="11"/>
      <c r="EO36" s="11"/>
      <c r="EP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>
      <c r="A37" s="64" t="str">
        <f>A35</f>
        <v>Wache3</v>
      </c>
      <c r="B37" s="65" t="str">
        <f>B36</f>
        <v>KTW</v>
      </c>
      <c r="C37" s="66">
        <f>C34</f>
        <v>1</v>
      </c>
      <c r="D37" s="67"/>
      <c r="E37" s="64" t="s">
        <v>15</v>
      </c>
      <c r="F37" s="68">
        <f t="shared" si="12"/>
        <v>50</v>
      </c>
      <c r="G37" s="69"/>
      <c r="H37" s="70"/>
      <c r="I37" s="70"/>
      <c r="J37" s="71">
        <f t="shared" si="4"/>
        <v>0</v>
      </c>
      <c r="K37" s="72"/>
      <c r="L37" s="73"/>
      <c r="M37" s="74">
        <v>1</v>
      </c>
      <c r="N37" s="75">
        <f t="shared" si="0"/>
        <v>1</v>
      </c>
      <c r="O37" s="145">
        <f t="shared" si="5"/>
        <v>0</v>
      </c>
      <c r="P37" s="77"/>
      <c r="Q37" s="78"/>
      <c r="R37" s="76">
        <f t="shared" si="1"/>
        <v>2</v>
      </c>
      <c r="S37" s="190">
        <v>0</v>
      </c>
      <c r="T37" s="81"/>
      <c r="U37" s="82">
        <f t="shared" si="2"/>
        <v>0</v>
      </c>
      <c r="V37" s="82">
        <f t="shared" si="3"/>
        <v>0</v>
      </c>
      <c r="W37" s="74">
        <v>0.7</v>
      </c>
      <c r="X37" s="191">
        <v>0.3</v>
      </c>
      <c r="Y37" s="192">
        <f t="shared" si="6"/>
        <v>0</v>
      </c>
      <c r="Z37" s="85">
        <f t="shared" si="7"/>
        <v>0</v>
      </c>
      <c r="AA37" s="85">
        <f t="shared" si="8"/>
        <v>0</v>
      </c>
      <c r="AB37" s="148">
        <f t="shared" si="9"/>
        <v>0</v>
      </c>
      <c r="CE37" s="11"/>
      <c r="DI37" s="11"/>
      <c r="DO37" s="11"/>
      <c r="EO37" s="11"/>
      <c r="EP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 thickBot="1">
      <c r="A38" s="87" t="str">
        <f>A37</f>
        <v>Wache3</v>
      </c>
      <c r="B38" s="88" t="str">
        <f>B37</f>
        <v>KTW</v>
      </c>
      <c r="C38" s="89">
        <f>C35</f>
        <v>1</v>
      </c>
      <c r="D38" s="195" t="s">
        <v>58</v>
      </c>
      <c r="E38" s="87" t="s">
        <v>16</v>
      </c>
      <c r="F38" s="91">
        <f t="shared" si="12"/>
        <v>9</v>
      </c>
      <c r="G38" s="92">
        <v>7</v>
      </c>
      <c r="H38" s="93">
        <v>13</v>
      </c>
      <c r="I38" s="93">
        <v>0</v>
      </c>
      <c r="J38" s="94">
        <f t="shared" si="4"/>
        <v>6</v>
      </c>
      <c r="K38" s="196"/>
      <c r="L38" s="96"/>
      <c r="M38" s="97">
        <v>1</v>
      </c>
      <c r="N38" s="98">
        <f>IF(OR(K38="VA",K38=""),100%,L38)</f>
        <v>1</v>
      </c>
      <c r="O38" s="99">
        <f t="shared" si="5"/>
        <v>54</v>
      </c>
      <c r="P38" s="100"/>
      <c r="Q38" s="101"/>
      <c r="R38" s="99">
        <f t="shared" si="1"/>
        <v>2</v>
      </c>
      <c r="S38" s="197">
        <v>0</v>
      </c>
      <c r="T38" s="104"/>
      <c r="U38" s="105">
        <f>IF(ISNUMBER(R38),R38*O38,0)</f>
        <v>108</v>
      </c>
      <c r="V38" s="105">
        <f>IF(ISNUMBER(S38),S38*O38,0)</f>
        <v>0</v>
      </c>
      <c r="W38" s="97">
        <v>0.7</v>
      </c>
      <c r="X38" s="198">
        <v>0.3</v>
      </c>
      <c r="Y38" s="199">
        <f t="shared" si="6"/>
        <v>0</v>
      </c>
      <c r="Z38" s="104">
        <f t="shared" si="7"/>
        <v>75.599999999999994</v>
      </c>
      <c r="AA38" s="104">
        <f t="shared" si="8"/>
        <v>32.4</v>
      </c>
      <c r="AB38" s="109">
        <f t="shared" si="9"/>
        <v>108</v>
      </c>
      <c r="CE38" s="11"/>
      <c r="DI38" s="11"/>
      <c r="DO38" s="11"/>
      <c r="EO38" s="11"/>
      <c r="EP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>
      <c r="A39" s="40" t="s">
        <v>57</v>
      </c>
      <c r="B39" s="41" t="s">
        <v>10</v>
      </c>
      <c r="C39" s="41">
        <v>2</v>
      </c>
      <c r="D39" s="42" t="s">
        <v>60</v>
      </c>
      <c r="E39" s="43" t="s">
        <v>9</v>
      </c>
      <c r="F39" s="44">
        <f>IF(ISBLANK(E39),0,VLOOKUP(E39,$E$2:$F$7,2,FALSE))</f>
        <v>205</v>
      </c>
      <c r="G39" s="45">
        <v>7</v>
      </c>
      <c r="H39" s="46">
        <v>15.5</v>
      </c>
      <c r="I39" s="46">
        <v>0.5</v>
      </c>
      <c r="J39" s="47">
        <f>IF(H39&gt;G39,H39-G39-I39,IF(AND(G39&gt;0,H39&gt;0),24-G39+H39-I39,0))</f>
        <v>8</v>
      </c>
      <c r="K39" s="154"/>
      <c r="L39" s="155"/>
      <c r="M39" s="50">
        <v>1</v>
      </c>
      <c r="N39" s="51">
        <f t="shared" si="0"/>
        <v>1</v>
      </c>
      <c r="O39" s="52">
        <f>J39*F39</f>
        <v>1640</v>
      </c>
      <c r="P39" s="53">
        <f>SUM(O39:O42)</f>
        <v>3138</v>
      </c>
      <c r="Q39" s="54">
        <f>P39/52</f>
        <v>60.346153846153847</v>
      </c>
      <c r="R39" s="52">
        <f t="shared" si="1"/>
        <v>2</v>
      </c>
      <c r="S39" s="186">
        <v>0</v>
      </c>
      <c r="T39" s="57"/>
      <c r="U39" s="58">
        <f>IF(ISNUMBER(R39),R39*O39,0)</f>
        <v>3280</v>
      </c>
      <c r="V39" s="58">
        <f t="shared" si="3"/>
        <v>0</v>
      </c>
      <c r="W39" s="50">
        <v>0.7</v>
      </c>
      <c r="X39" s="187">
        <v>0.3</v>
      </c>
      <c r="Y39" s="188">
        <f>IF(ISNUMBER(R39),R39*O39*S39,0)</f>
        <v>0</v>
      </c>
      <c r="Z39" s="57">
        <f>IF(ISNUMBER(R39),R39*O39*W39,0)</f>
        <v>2296</v>
      </c>
      <c r="AA39" s="57">
        <f>IF(ISNUMBER(R39),R39*O39*X39,0)</f>
        <v>984</v>
      </c>
      <c r="AB39" s="127">
        <f>SUM(Y39:AA39)</f>
        <v>3280</v>
      </c>
      <c r="CE39" s="11"/>
      <c r="DI39" s="11"/>
      <c r="DO39" s="11"/>
      <c r="EO39" s="11"/>
      <c r="EP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>
      <c r="A40" s="64" t="str">
        <f>A39</f>
        <v>Wache3</v>
      </c>
      <c r="B40" s="65" t="str">
        <f>B39</f>
        <v>KTW</v>
      </c>
      <c r="C40" s="66">
        <f>C39</f>
        <v>2</v>
      </c>
      <c r="D40" s="200" t="s">
        <v>60</v>
      </c>
      <c r="E40" s="64" t="s">
        <v>11</v>
      </c>
      <c r="F40" s="68">
        <f>IF(ISBLANK(E40),0,VLOOKUP(E40,$E$2:$F$7,2,FALSE))</f>
        <v>51</v>
      </c>
      <c r="G40" s="115">
        <v>7</v>
      </c>
      <c r="H40" s="116">
        <v>15.5</v>
      </c>
      <c r="I40" s="116">
        <v>0.5</v>
      </c>
      <c r="J40" s="129">
        <f>IF(H40&gt;G40,H40-G40-I40,IF(AND(G40&gt;0,H40&gt;0),24-G40+H40-I40,0))</f>
        <v>8</v>
      </c>
      <c r="K40" s="130"/>
      <c r="L40" s="73"/>
      <c r="M40" s="131">
        <v>1</v>
      </c>
      <c r="N40" s="132">
        <f t="shared" si="0"/>
        <v>1</v>
      </c>
      <c r="O40" s="76">
        <f>J40*F40</f>
        <v>408</v>
      </c>
      <c r="P40" s="77">
        <f>SUM(O39:O42)</f>
        <v>3138</v>
      </c>
      <c r="Q40" s="78"/>
      <c r="R40" s="76">
        <f t="shared" si="1"/>
        <v>2</v>
      </c>
      <c r="S40" s="190">
        <v>0</v>
      </c>
      <c r="T40" s="81"/>
      <c r="U40" s="82">
        <f>IF(ISNUMBER(R40),R40*O40,0)</f>
        <v>816</v>
      </c>
      <c r="V40" s="82">
        <f t="shared" si="3"/>
        <v>0</v>
      </c>
      <c r="W40" s="74">
        <v>0.7</v>
      </c>
      <c r="X40" s="191">
        <v>0.3</v>
      </c>
      <c r="Y40" s="192">
        <f>IF(ISNUMBER(R40),R40*O40*S40,0)</f>
        <v>0</v>
      </c>
      <c r="Z40" s="81">
        <f>IF(ISNUMBER(R40),R40*O40*W40,0)</f>
        <v>571.19999999999993</v>
      </c>
      <c r="AA40" s="81">
        <f>IF(ISNUMBER(R40),R40*O40*X40,0)</f>
        <v>244.79999999999998</v>
      </c>
      <c r="AB40" s="86">
        <f>SUM(Y40:AA40)</f>
        <v>815.99999999999989</v>
      </c>
      <c r="CE40" s="11"/>
      <c r="DI40" s="11"/>
      <c r="DO40" s="11"/>
      <c r="EO40" s="11"/>
      <c r="EP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>
      <c r="A41" s="64" t="str">
        <f>A40</f>
        <v>Wache3</v>
      </c>
      <c r="B41" s="65" t="str">
        <f>B39</f>
        <v>KTW</v>
      </c>
      <c r="C41" s="66">
        <f>C40</f>
        <v>2</v>
      </c>
      <c r="D41" s="201" t="s">
        <v>61</v>
      </c>
      <c r="E41" s="64" t="s">
        <v>13</v>
      </c>
      <c r="F41" s="68">
        <f>IF(ISBLANK(E41),0,VLOOKUP(E41,$E$2:$F$7,2,FALSE))</f>
        <v>50</v>
      </c>
      <c r="G41" s="69">
        <v>8</v>
      </c>
      <c r="H41" s="70">
        <v>18.75</v>
      </c>
      <c r="I41" s="70">
        <v>0.75</v>
      </c>
      <c r="J41" s="129">
        <f>IF(H41&gt;G41,H41-G41-I41,IF(AND(G41&gt;0,H41&gt;0),24-G41+H41-I41,0))</f>
        <v>10</v>
      </c>
      <c r="K41" s="130"/>
      <c r="L41" s="73"/>
      <c r="M41" s="131">
        <v>1</v>
      </c>
      <c r="N41" s="132">
        <f t="shared" si="0"/>
        <v>1</v>
      </c>
      <c r="O41" s="76">
        <f>J41*F41</f>
        <v>500</v>
      </c>
      <c r="P41" s="77">
        <f>P40*2</f>
        <v>6276</v>
      </c>
      <c r="Q41" s="78"/>
      <c r="R41" s="76">
        <f t="shared" si="1"/>
        <v>2</v>
      </c>
      <c r="S41" s="190">
        <v>0</v>
      </c>
      <c r="T41" s="81"/>
      <c r="U41" s="82">
        <f>IF(ISNUMBER(R41),R41*O41,0)</f>
        <v>1000</v>
      </c>
      <c r="V41" s="82">
        <f t="shared" si="3"/>
        <v>0</v>
      </c>
      <c r="W41" s="74">
        <v>0.7</v>
      </c>
      <c r="X41" s="191">
        <v>0.3</v>
      </c>
      <c r="Y41" s="192">
        <f>IF(ISNUMBER(R41),R41*O41*S41,0)</f>
        <v>0</v>
      </c>
      <c r="Z41" s="81">
        <f>IF(ISNUMBER(R41),R41*O41*W41,0)</f>
        <v>700</v>
      </c>
      <c r="AA41" s="81">
        <f>IF(ISNUMBER(R41),R41*O41*X41,0)</f>
        <v>300</v>
      </c>
      <c r="AB41" s="86">
        <f>SUM(Y41:AA41)</f>
        <v>1000</v>
      </c>
      <c r="CE41" s="11"/>
      <c r="DI41" s="11"/>
      <c r="DO41" s="11"/>
      <c r="EO41" s="11"/>
      <c r="EP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207" customFormat="1" ht="15" thickBot="1">
      <c r="A42" s="87" t="str">
        <f>A41</f>
        <v>Wache3</v>
      </c>
      <c r="B42" s="88" t="str">
        <f>B40</f>
        <v>KTW</v>
      </c>
      <c r="C42" s="89">
        <f>C41</f>
        <v>2</v>
      </c>
      <c r="D42" s="67" t="s">
        <v>61</v>
      </c>
      <c r="E42" s="87" t="s">
        <v>21</v>
      </c>
      <c r="F42" s="91">
        <f>IF(ISBLANK(E42),0,VLOOKUP(E42,$E$2:$F$7,2,FALSE))</f>
        <v>59</v>
      </c>
      <c r="G42" s="92">
        <v>8</v>
      </c>
      <c r="H42" s="93">
        <v>18.75</v>
      </c>
      <c r="I42" s="93">
        <v>0.75</v>
      </c>
      <c r="J42" s="136">
        <f>IF(H42&gt;G42,H42-G42-I42,IF(AND(G42&gt;0,H42&gt;0),24-G42+H42-I42,0))</f>
        <v>10</v>
      </c>
      <c r="K42" s="137"/>
      <c r="L42" s="96"/>
      <c r="M42" s="138">
        <v>1</v>
      </c>
      <c r="N42" s="139">
        <f t="shared" si="0"/>
        <v>1</v>
      </c>
      <c r="O42" s="99">
        <f>J42*F42</f>
        <v>590</v>
      </c>
      <c r="P42" s="202"/>
      <c r="Q42" s="203"/>
      <c r="R42" s="204">
        <f t="shared" si="1"/>
        <v>2</v>
      </c>
      <c r="S42" s="197">
        <v>0</v>
      </c>
      <c r="T42" s="205"/>
      <c r="U42" s="206">
        <f>IF(ISNUMBER(R42),R42*O42,0)</f>
        <v>1180</v>
      </c>
      <c r="V42" s="105">
        <f t="shared" si="3"/>
        <v>0</v>
      </c>
      <c r="W42" s="97">
        <v>0.7</v>
      </c>
      <c r="X42" s="198">
        <v>0.3</v>
      </c>
      <c r="Y42" s="199">
        <f>IF(ISNUMBER(R42),R42*O42*S42,0)</f>
        <v>0</v>
      </c>
      <c r="Z42" s="104">
        <f>IF(ISNUMBER(R42),R42*O42*W42,0)</f>
        <v>826</v>
      </c>
      <c r="AA42" s="104">
        <f>IF(ISNUMBER(R42),R42*O42*X42,0)</f>
        <v>354</v>
      </c>
      <c r="AB42" s="109">
        <f>SUM(Y42:AA42)</f>
        <v>1180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22" customFormat="1" ht="15" thickBot="1">
      <c r="A43" s="208" t="s">
        <v>17</v>
      </c>
      <c r="B43" s="209"/>
      <c r="C43" s="209"/>
      <c r="D43" s="210"/>
      <c r="E43" s="208"/>
      <c r="F43" s="210"/>
      <c r="G43" s="211"/>
      <c r="H43" s="212"/>
      <c r="I43" s="212"/>
      <c r="J43" s="213"/>
      <c r="K43" s="214"/>
      <c r="L43" s="215"/>
      <c r="M43" s="215"/>
      <c r="N43" s="216"/>
      <c r="O43" s="217">
        <f>SUM(O10:O13,O26:O29,O34:O38,O39:O42)</f>
        <v>13788</v>
      </c>
      <c r="P43" s="214"/>
      <c r="Q43" s="218"/>
      <c r="R43" s="217"/>
      <c r="S43" s="219"/>
      <c r="T43" s="220"/>
      <c r="U43" s="221"/>
      <c r="V43" s="221"/>
      <c r="W43" s="215"/>
      <c r="X43" s="222"/>
      <c r="Y43" s="223">
        <f>SUM(Y10:Y25,Y26:Y33,Y34:Y38,Y39:Y42)</f>
        <v>26758.400000000001</v>
      </c>
      <c r="Z43" s="220">
        <f>SUM(Z10:Z25,Z26:Z33,Z34:Z38,Z39:Z42)</f>
        <v>14752.800000000001</v>
      </c>
      <c r="AA43" s="220">
        <f>SUM(AA10:AA25,AA26:AA33,AA34:AA38,AA39:AA42)</f>
        <v>3016.8</v>
      </c>
      <c r="AB43" s="224">
        <f>SUM(AB10:AB25,AB26:AB33,AB34:AB38,AB39:AB42)</f>
        <v>44528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>
      <c r="A44" s="225" t="s">
        <v>62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7">
        <f>SUM(Y10:Y25)</f>
        <v>17998.400000000001</v>
      </c>
      <c r="Z44" s="228">
        <f>SUM(Z10:Z25)</f>
        <v>7713.6</v>
      </c>
      <c r="AA44" s="228">
        <f>SUM(AA10:AA25)</f>
        <v>0</v>
      </c>
      <c r="AB44" s="229">
        <f>SUM(Y44:AA44)</f>
        <v>25712</v>
      </c>
      <c r="CE44" s="11"/>
      <c r="DI44" s="11"/>
      <c r="DO44" s="11"/>
      <c r="EO44" s="11"/>
      <c r="EP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>
      <c r="A45" s="225" t="s">
        <v>63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30">
        <f>SUM(Y26:Y33)</f>
        <v>8760</v>
      </c>
      <c r="Z45" s="231">
        <f>SUM(Z26:Z33)</f>
        <v>0</v>
      </c>
      <c r="AA45" s="231">
        <f>SUM(AA26:AA33)</f>
        <v>0</v>
      </c>
      <c r="AB45" s="232">
        <f>SUM(Y45:AA45)</f>
        <v>8760</v>
      </c>
      <c r="CE45" s="11"/>
      <c r="DI45" s="11"/>
      <c r="DO45" s="11"/>
      <c r="EO45" s="11"/>
      <c r="EP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 thickBot="1">
      <c r="A46" s="233" t="s">
        <v>64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5">
        <f>SUM(Y34:Y42)</f>
        <v>0</v>
      </c>
      <c r="Z46" s="236">
        <f>SUM(Z34:Z42)</f>
        <v>7039.2</v>
      </c>
      <c r="AA46" s="236">
        <f>SUM(AA34:AA42)</f>
        <v>3016.8</v>
      </c>
      <c r="AB46" s="237">
        <f>SUM(Y46:AA46)</f>
        <v>10056</v>
      </c>
      <c r="CE46" s="11"/>
      <c r="DI46" s="11"/>
      <c r="DO46" s="11"/>
      <c r="EO46" s="11"/>
      <c r="EP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7.5" customHeight="1" thickBot="1">
      <c r="A47" s="238"/>
      <c r="B47" s="238"/>
      <c r="C47" s="238"/>
      <c r="D47" s="238"/>
      <c r="E47" s="238"/>
      <c r="F47" s="238"/>
      <c r="G47" s="239"/>
      <c r="H47" s="239"/>
      <c r="I47" s="239"/>
      <c r="J47" s="239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40"/>
      <c r="AB47" s="240"/>
      <c r="CE47" s="11"/>
      <c r="DI47" s="11"/>
      <c r="DO47" s="11"/>
      <c r="EO47" s="11"/>
      <c r="EP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22" customFormat="1" ht="15" collapsed="1" thickBot="1">
      <c r="A48" s="241" t="s">
        <v>65</v>
      </c>
      <c r="B48" s="241"/>
      <c r="C48" s="242"/>
      <c r="D48" s="242"/>
      <c r="E48" s="242"/>
      <c r="F48" s="242"/>
      <c r="G48" s="243"/>
      <c r="H48" s="243"/>
      <c r="I48" s="243"/>
      <c r="J48" s="244"/>
      <c r="K48" s="242"/>
      <c r="L48" s="245"/>
      <c r="M48" s="245"/>
      <c r="N48" s="245"/>
      <c r="O48" s="242"/>
      <c r="P48" s="242"/>
      <c r="Q48" s="246"/>
      <c r="R48" s="242"/>
      <c r="S48" s="245"/>
      <c r="T48" s="247"/>
      <c r="U48" s="246"/>
      <c r="V48" s="246"/>
      <c r="W48" s="245"/>
      <c r="X48" s="248"/>
      <c r="Y48" s="223">
        <v>1985.4171428571428</v>
      </c>
      <c r="Z48" s="220">
        <f>Y48</f>
        <v>1985.4171428571428</v>
      </c>
      <c r="AA48" s="220">
        <v>1613.1514285714286</v>
      </c>
      <c r="AB48" s="22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5.25" customHeight="1" thickBot="1">
      <c r="A49" s="238"/>
      <c r="B49" s="238"/>
      <c r="C49" s="238"/>
      <c r="D49" s="238"/>
      <c r="E49" s="238"/>
      <c r="F49" s="238"/>
      <c r="G49" s="239"/>
      <c r="H49" s="239"/>
      <c r="I49" s="239"/>
      <c r="J49" s="239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40"/>
      <c r="AB49" s="240"/>
      <c r="CE49" s="11"/>
      <c r="DI49" s="11"/>
      <c r="DO49" s="11"/>
      <c r="EO49" s="11"/>
      <c r="EP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22" customFormat="1" collapsed="1">
      <c r="A50" s="249" t="s">
        <v>66</v>
      </c>
      <c r="B50" s="249"/>
      <c r="C50" s="250"/>
      <c r="D50" s="250"/>
      <c r="E50" s="250"/>
      <c r="F50" s="250"/>
      <c r="G50" s="251"/>
      <c r="H50" s="251"/>
      <c r="I50" s="251"/>
      <c r="J50" s="252"/>
      <c r="K50" s="250"/>
      <c r="L50" s="253"/>
      <c r="M50" s="253"/>
      <c r="N50" s="253"/>
      <c r="O50" s="250"/>
      <c r="P50" s="250"/>
      <c r="Q50" s="254"/>
      <c r="R50" s="250"/>
      <c r="S50" s="253"/>
      <c r="T50" s="255"/>
      <c r="U50" s="254"/>
      <c r="V50" s="254"/>
      <c r="W50" s="253"/>
      <c r="X50" s="253"/>
      <c r="Y50" s="256">
        <f>Y43/Y48</f>
        <v>13.477470009900763</v>
      </c>
      <c r="Z50" s="257">
        <f>Z43/Z48</f>
        <v>7.430579539959937</v>
      </c>
      <c r="AA50" s="257">
        <f>AA43/AA48</f>
        <v>1.8701282139839852</v>
      </c>
      <c r="AB50" s="258">
        <f>SUM(Y50:AA50)</f>
        <v>22.778177763844685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22" customFormat="1">
      <c r="A51" s="225" t="s">
        <v>67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59">
        <f t="shared" ref="Y51:AA53" si="16">Y44/Y$48</f>
        <v>9.0652989799912511</v>
      </c>
      <c r="Z51" s="260">
        <f t="shared" si="16"/>
        <v>3.8851281342819646</v>
      </c>
      <c r="AA51" s="260">
        <f t="shared" si="16"/>
        <v>0</v>
      </c>
      <c r="AB51" s="261">
        <f>SUM(Y51:AA51)</f>
        <v>12.950427114273216</v>
      </c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22" customFormat="1">
      <c r="A52" s="225" t="s">
        <v>68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59">
        <f t="shared" si="16"/>
        <v>4.412171029909512</v>
      </c>
      <c r="Z52" s="260">
        <f t="shared" si="16"/>
        <v>0</v>
      </c>
      <c r="AA52" s="260">
        <f t="shared" si="16"/>
        <v>0</v>
      </c>
      <c r="AB52" s="261">
        <f>SUM(Y52:AA52)</f>
        <v>4.412171029909512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22" customFormat="1" ht="15" thickBot="1">
      <c r="A53" s="233" t="s">
        <v>69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62">
        <f t="shared" si="16"/>
        <v>0</v>
      </c>
      <c r="Z53" s="263">
        <f t="shared" si="16"/>
        <v>3.545451405677972</v>
      </c>
      <c r="AA53" s="263">
        <f t="shared" si="16"/>
        <v>1.8701282139839852</v>
      </c>
      <c r="AB53" s="264">
        <f>SUM(Y53:AA53)</f>
        <v>5.4155796196619574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22" customFormat="1" ht="9" customHeight="1" thickBo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65"/>
      <c r="Z54" s="265"/>
      <c r="AA54" s="265"/>
      <c r="AB54" s="265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265" customFormat="1" ht="15" collapsed="1" thickBot="1">
      <c r="A55" s="241" t="s">
        <v>70</v>
      </c>
      <c r="B55" s="241"/>
      <c r="C55" s="242"/>
      <c r="D55" s="242"/>
      <c r="E55" s="245"/>
      <c r="F55" s="245"/>
      <c r="G55" s="266"/>
      <c r="H55" s="266"/>
      <c r="I55" s="266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8"/>
      <c r="Y55" s="219">
        <f>Y43/$AB$43</f>
        <v>0.60093424362199066</v>
      </c>
      <c r="Z55" s="267">
        <f>Z43/$AB$43</f>
        <v>0.33131512756018688</v>
      </c>
      <c r="AA55" s="268">
        <f>AA43/$AB$43</f>
        <v>6.7750628817822497E-2</v>
      </c>
      <c r="AB55" s="248">
        <f>AB43/$AB$43</f>
        <v>1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238" customFormat="1">
      <c r="G56" s="239"/>
      <c r="H56" s="239"/>
      <c r="I56" s="239"/>
      <c r="J56" s="239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191" spans="197:199">
      <c r="GO191" s="11"/>
      <c r="GP191" s="11"/>
      <c r="GQ191" s="11"/>
    </row>
    <row r="192" spans="197:199">
      <c r="GO192" s="11"/>
      <c r="GP192" s="11"/>
      <c r="GQ192" s="11"/>
    </row>
    <row r="193" spans="197:199">
      <c r="GO193" s="11"/>
      <c r="GP193" s="11"/>
      <c r="GQ193" s="11"/>
    </row>
    <row r="194" spans="197:199">
      <c r="GO194" s="11"/>
      <c r="GP194" s="11"/>
      <c r="GQ194" s="11"/>
    </row>
    <row r="195" spans="197:199">
      <c r="GO195" s="11"/>
      <c r="GP195" s="11"/>
      <c r="GQ195" s="11"/>
    </row>
    <row r="196" spans="197:199">
      <c r="GO196" s="11"/>
      <c r="GP196" s="11"/>
      <c r="GQ196" s="11"/>
    </row>
    <row r="197" spans="197:199">
      <c r="GO197" s="11"/>
      <c r="GP197" s="11"/>
      <c r="GQ197" s="11"/>
    </row>
    <row r="198" spans="197:199">
      <c r="GO198" s="11"/>
      <c r="GP198" s="11"/>
      <c r="GQ198" s="11"/>
    </row>
    <row r="199" spans="197:199">
      <c r="GO199" s="11"/>
      <c r="GP199" s="11"/>
      <c r="GQ199" s="11"/>
    </row>
    <row r="200" spans="197:199">
      <c r="GO200" s="11"/>
      <c r="GP200" s="11"/>
      <c r="GQ200" s="11"/>
    </row>
    <row r="201" spans="197:199">
      <c r="GO201" s="11"/>
      <c r="GP201" s="11"/>
      <c r="GQ201" s="11"/>
    </row>
    <row r="202" spans="197:199">
      <c r="GO202" s="11"/>
      <c r="GP202" s="11"/>
      <c r="GQ202" s="11"/>
    </row>
    <row r="203" spans="197:199">
      <c r="GO203" s="11"/>
      <c r="GP203" s="11"/>
      <c r="GQ203" s="11"/>
    </row>
    <row r="204" spans="197:199">
      <c r="GO204" s="11"/>
      <c r="GP204" s="11"/>
      <c r="GQ204" s="11"/>
    </row>
    <row r="205" spans="197:199">
      <c r="GO205" s="11"/>
      <c r="GP205" s="11"/>
      <c r="GQ205" s="11"/>
    </row>
    <row r="206" spans="197:199">
      <c r="GO206" s="11"/>
      <c r="GP206" s="11"/>
      <c r="GQ206" s="11"/>
    </row>
    <row r="207" spans="197:199">
      <c r="GO207" s="11"/>
      <c r="GP207" s="11"/>
      <c r="GQ207" s="11"/>
    </row>
    <row r="208" spans="197:199">
      <c r="GO208" s="11"/>
      <c r="GP208" s="11"/>
      <c r="GQ208" s="11"/>
    </row>
    <row r="209" spans="197:199">
      <c r="GO209" s="11"/>
      <c r="GP209" s="11"/>
      <c r="GQ209" s="11"/>
    </row>
    <row r="210" spans="197:199">
      <c r="GO210" s="11"/>
      <c r="GP210" s="11"/>
      <c r="GQ210" s="11"/>
    </row>
    <row r="211" spans="197:199">
      <c r="GO211" s="11"/>
      <c r="GP211" s="11"/>
      <c r="GQ211" s="11"/>
    </row>
    <row r="212" spans="197:199">
      <c r="GO212" s="11"/>
      <c r="GP212" s="11"/>
      <c r="GQ212" s="11"/>
    </row>
    <row r="213" spans="197:199">
      <c r="GO213" s="11"/>
      <c r="GP213" s="11"/>
      <c r="GQ213" s="11"/>
    </row>
    <row r="214" spans="197:199">
      <c r="GO214" s="11"/>
      <c r="GP214" s="11"/>
      <c r="GQ214" s="11"/>
    </row>
    <row r="215" spans="197:199">
      <c r="GO215" s="11"/>
      <c r="GP215" s="11"/>
      <c r="GQ215" s="11"/>
    </row>
    <row r="216" spans="197:199">
      <c r="GO216" s="11"/>
      <c r="GP216" s="11"/>
      <c r="GQ216" s="11"/>
    </row>
    <row r="217" spans="197:199">
      <c r="GO217" s="11"/>
      <c r="GP217" s="11"/>
      <c r="GQ217" s="11"/>
    </row>
    <row r="218" spans="197:199">
      <c r="GO218" s="11"/>
      <c r="GP218" s="11"/>
      <c r="GQ218" s="11"/>
    </row>
    <row r="219" spans="197:199">
      <c r="GO219" s="11"/>
      <c r="GP219" s="11"/>
      <c r="GQ219" s="11"/>
    </row>
    <row r="220" spans="197:199">
      <c r="GO220" s="11"/>
      <c r="GP220" s="11"/>
      <c r="GQ220" s="11"/>
    </row>
    <row r="221" spans="197:199">
      <c r="GO221" s="11"/>
      <c r="GP221" s="11"/>
      <c r="GQ221" s="11"/>
    </row>
    <row r="222" spans="197:199">
      <c r="GO222" s="11"/>
      <c r="GP222" s="11"/>
      <c r="GQ222" s="11"/>
    </row>
    <row r="223" spans="197:199">
      <c r="GO223" s="11"/>
      <c r="GP223" s="11"/>
      <c r="GQ223" s="11"/>
    </row>
    <row r="224" spans="197:199">
      <c r="GO224" s="11"/>
      <c r="GP224" s="11"/>
      <c r="GQ224" s="11"/>
    </row>
    <row r="225" spans="197:199">
      <c r="GO225" s="11"/>
      <c r="GP225" s="11"/>
      <c r="GQ225" s="11"/>
    </row>
    <row r="226" spans="197:199">
      <c r="GO226" s="11"/>
      <c r="GP226" s="11"/>
      <c r="GQ226" s="11"/>
    </row>
    <row r="227" spans="197:199">
      <c r="GO227" s="11"/>
      <c r="GP227" s="11"/>
      <c r="GQ227" s="11"/>
    </row>
    <row r="228" spans="197:199">
      <c r="GO228" s="11"/>
      <c r="GP228" s="11"/>
      <c r="GQ228" s="11"/>
    </row>
    <row r="229" spans="197:199">
      <c r="GO229" s="11"/>
      <c r="GP229" s="11"/>
      <c r="GQ229" s="11"/>
    </row>
    <row r="230" spans="197:199">
      <c r="GO230" s="11"/>
      <c r="GP230" s="11"/>
      <c r="GQ230" s="11"/>
    </row>
    <row r="231" spans="197:199">
      <c r="GO231" s="11"/>
      <c r="GP231" s="11"/>
      <c r="GQ231" s="11"/>
    </row>
    <row r="232" spans="197:199">
      <c r="GO232" s="11"/>
      <c r="GP232" s="11"/>
      <c r="GQ232" s="11"/>
    </row>
    <row r="233" spans="197:199">
      <c r="GO233" s="11"/>
      <c r="GP233" s="11"/>
      <c r="GQ233" s="11"/>
    </row>
    <row r="234" spans="197:199">
      <c r="GO234" s="11"/>
      <c r="GP234" s="11"/>
      <c r="GQ234" s="11"/>
    </row>
    <row r="235" spans="197:199">
      <c r="GO235" s="11"/>
      <c r="GP235" s="11"/>
      <c r="GQ235" s="11"/>
    </row>
    <row r="236" spans="197:199">
      <c r="GO236" s="11"/>
      <c r="GP236" s="11"/>
      <c r="GQ236" s="11"/>
    </row>
    <row r="237" spans="197:199">
      <c r="GO237" s="11"/>
      <c r="GP237" s="11"/>
      <c r="GQ237" s="11"/>
    </row>
    <row r="238" spans="197:199">
      <c r="GO238" s="11"/>
      <c r="GP238" s="11"/>
      <c r="GQ238" s="11"/>
    </row>
    <row r="239" spans="197:199">
      <c r="GO239" s="11"/>
      <c r="GP239" s="11"/>
      <c r="GQ239" s="11"/>
    </row>
    <row r="240" spans="197:199">
      <c r="GO240" s="11"/>
      <c r="GP240" s="11"/>
      <c r="GQ240" s="11"/>
    </row>
    <row r="241" spans="197:199">
      <c r="GO241" s="11"/>
      <c r="GP241" s="11"/>
      <c r="GQ241" s="11"/>
    </row>
    <row r="242" spans="197:199">
      <c r="GO242" s="11"/>
      <c r="GP242" s="11"/>
      <c r="GQ242" s="11"/>
    </row>
    <row r="243" spans="197:199">
      <c r="GO243" s="11"/>
      <c r="GP243" s="11"/>
      <c r="GQ243" s="11"/>
    </row>
    <row r="244" spans="197:199">
      <c r="GO244" s="11"/>
      <c r="GP244" s="11"/>
      <c r="GQ244" s="11"/>
    </row>
    <row r="245" spans="197:199">
      <c r="GO245" s="11"/>
      <c r="GP245" s="11"/>
      <c r="GQ245" s="11"/>
    </row>
    <row r="246" spans="197:199">
      <c r="GO246" s="11"/>
      <c r="GP246" s="11"/>
      <c r="GQ246" s="11"/>
    </row>
    <row r="247" spans="197:199">
      <c r="GO247" s="11"/>
      <c r="GP247" s="11"/>
      <c r="GQ247" s="11"/>
    </row>
    <row r="248" spans="197:199">
      <c r="GO248" s="11"/>
      <c r="GP248" s="11"/>
      <c r="GQ248" s="11"/>
    </row>
    <row r="249" spans="197:199">
      <c r="GO249" s="11"/>
      <c r="GP249" s="11"/>
      <c r="GQ249" s="11"/>
    </row>
    <row r="250" spans="197:199">
      <c r="GO250" s="11"/>
      <c r="GP250" s="11"/>
      <c r="GQ250" s="11"/>
    </row>
    <row r="251" spans="197:199">
      <c r="GO251" s="11"/>
      <c r="GP251" s="11"/>
      <c r="GQ251" s="11"/>
    </row>
    <row r="252" spans="197:199">
      <c r="GO252" s="11"/>
      <c r="GP252" s="11"/>
      <c r="GQ252" s="11"/>
    </row>
    <row r="253" spans="197:199">
      <c r="GO253" s="11"/>
      <c r="GP253" s="11"/>
      <c r="GQ253" s="11"/>
    </row>
    <row r="254" spans="197:199">
      <c r="GO254" s="11"/>
      <c r="GP254" s="11"/>
      <c r="GQ254" s="11"/>
    </row>
    <row r="255" spans="197:199">
      <c r="GO255" s="11"/>
      <c r="GP255" s="11"/>
      <c r="GQ255" s="11"/>
    </row>
    <row r="256" spans="197:199">
      <c r="GO256" s="11"/>
      <c r="GP256" s="11"/>
      <c r="GQ256" s="11"/>
    </row>
    <row r="257" spans="197:199">
      <c r="GO257" s="11"/>
      <c r="GP257" s="11"/>
      <c r="GQ257" s="11"/>
    </row>
    <row r="258" spans="197:199">
      <c r="GO258" s="11"/>
      <c r="GP258" s="11"/>
      <c r="GQ258" s="11"/>
    </row>
    <row r="259" spans="197:199">
      <c r="GO259" s="11"/>
      <c r="GP259" s="11"/>
      <c r="GQ259" s="11"/>
    </row>
    <row r="260" spans="197:199">
      <c r="GO260" s="11"/>
      <c r="GP260" s="11"/>
      <c r="GQ260" s="11"/>
    </row>
    <row r="261" spans="197:199">
      <c r="GO261" s="11"/>
      <c r="GP261" s="11"/>
      <c r="GQ261" s="11"/>
    </row>
    <row r="262" spans="197:199">
      <c r="GO262" s="11"/>
      <c r="GP262" s="11"/>
      <c r="GQ262" s="11"/>
    </row>
    <row r="263" spans="197:199">
      <c r="GO263" s="11"/>
      <c r="GP263" s="11"/>
      <c r="GQ263" s="11"/>
    </row>
    <row r="264" spans="197:199">
      <c r="GO264" s="11"/>
      <c r="GP264" s="11"/>
      <c r="GQ264" s="11"/>
    </row>
    <row r="265" spans="197:199">
      <c r="GO265" s="11"/>
      <c r="GP265" s="11"/>
      <c r="GQ265" s="11"/>
    </row>
    <row r="266" spans="197:199">
      <c r="GO266" s="11"/>
      <c r="GP266" s="11"/>
      <c r="GQ266" s="11"/>
    </row>
    <row r="267" spans="197:199">
      <c r="GO267" s="11"/>
      <c r="GP267" s="11"/>
      <c r="GQ267" s="11"/>
    </row>
    <row r="268" spans="197:199">
      <c r="GO268" s="11"/>
      <c r="GP268" s="11"/>
      <c r="GQ268" s="11"/>
    </row>
    <row r="269" spans="197:199">
      <c r="GO269" s="11"/>
      <c r="GP269" s="11"/>
      <c r="GQ269" s="11"/>
    </row>
    <row r="270" spans="197:199">
      <c r="GO270" s="11"/>
      <c r="GP270" s="11"/>
      <c r="GQ270" s="11"/>
    </row>
    <row r="271" spans="197:199">
      <c r="GO271" s="11"/>
      <c r="GP271" s="11"/>
      <c r="GQ271" s="11"/>
    </row>
    <row r="272" spans="197:199">
      <c r="GO272" s="11"/>
      <c r="GP272" s="11"/>
      <c r="GQ272" s="11"/>
    </row>
    <row r="273" spans="197:199">
      <c r="GO273" s="11"/>
      <c r="GP273" s="11"/>
      <c r="GQ273" s="11"/>
    </row>
    <row r="274" spans="197:199">
      <c r="GO274" s="11"/>
      <c r="GP274" s="11"/>
      <c r="GQ274" s="11"/>
    </row>
    <row r="275" spans="197:199">
      <c r="GO275" s="11"/>
      <c r="GP275" s="11"/>
      <c r="GQ275" s="11"/>
    </row>
    <row r="276" spans="197:199">
      <c r="GO276" s="11"/>
      <c r="GP276" s="11"/>
      <c r="GQ276" s="11"/>
    </row>
    <row r="277" spans="197:199">
      <c r="GO277" s="11"/>
      <c r="GP277" s="11"/>
      <c r="GQ277" s="11"/>
    </row>
    <row r="278" spans="197:199">
      <c r="GO278" s="11"/>
      <c r="GP278" s="11"/>
      <c r="GQ278" s="11"/>
    </row>
    <row r="279" spans="197:199">
      <c r="GO279" s="11"/>
      <c r="GP279" s="11"/>
      <c r="GQ279" s="11"/>
    </row>
    <row r="280" spans="197:199">
      <c r="GO280" s="11"/>
      <c r="GP280" s="11"/>
      <c r="GQ280" s="11"/>
    </row>
    <row r="281" spans="197:199">
      <c r="GO281" s="11"/>
      <c r="GP281" s="11"/>
      <c r="GQ281" s="11"/>
    </row>
    <row r="282" spans="197:199">
      <c r="GO282" s="11"/>
      <c r="GP282" s="11"/>
      <c r="GQ282" s="11"/>
    </row>
    <row r="283" spans="197:199">
      <c r="GO283" s="11"/>
      <c r="GP283" s="11"/>
      <c r="GQ283" s="11"/>
    </row>
    <row r="284" spans="197:199">
      <c r="GO284" s="11"/>
      <c r="GP284" s="11"/>
      <c r="GQ284" s="11"/>
    </row>
    <row r="285" spans="197:199">
      <c r="GO285" s="11"/>
      <c r="GP285" s="11"/>
      <c r="GQ285" s="11"/>
    </row>
    <row r="286" spans="197:199">
      <c r="GO286" s="11"/>
      <c r="GP286" s="11"/>
      <c r="GQ286" s="11"/>
    </row>
    <row r="287" spans="197:199">
      <c r="GO287" s="11"/>
      <c r="GP287" s="11"/>
      <c r="GQ287" s="11"/>
    </row>
    <row r="288" spans="197:199">
      <c r="GO288" s="11"/>
      <c r="GP288" s="11"/>
      <c r="GQ288" s="11"/>
    </row>
    <row r="289" spans="197:199">
      <c r="GO289" s="11"/>
      <c r="GP289" s="11"/>
      <c r="GQ289" s="11"/>
    </row>
    <row r="290" spans="197:199">
      <c r="GO290" s="11"/>
      <c r="GP290" s="11"/>
      <c r="GQ290" s="11"/>
    </row>
    <row r="291" spans="197:199">
      <c r="GO291" s="11"/>
      <c r="GP291" s="11"/>
      <c r="GQ291" s="11"/>
    </row>
    <row r="292" spans="197:199">
      <c r="GO292" s="11"/>
      <c r="GP292" s="11"/>
      <c r="GQ292" s="11"/>
    </row>
    <row r="293" spans="197:199">
      <c r="GO293" s="11"/>
      <c r="GP293" s="11"/>
      <c r="GQ293" s="11"/>
    </row>
    <row r="294" spans="197:199">
      <c r="GO294" s="11"/>
      <c r="GP294" s="11"/>
      <c r="GQ294" s="11"/>
    </row>
    <row r="295" spans="197:199">
      <c r="GO295" s="11"/>
      <c r="GP295" s="11"/>
      <c r="GQ295" s="11"/>
    </row>
    <row r="296" spans="197:199">
      <c r="GO296" s="11"/>
      <c r="GP296" s="11"/>
      <c r="GQ296" s="11"/>
    </row>
    <row r="297" spans="197:199">
      <c r="GO297" s="11"/>
      <c r="GP297" s="11"/>
      <c r="GQ297" s="11"/>
    </row>
    <row r="298" spans="197:199">
      <c r="GO298" s="11"/>
      <c r="GP298" s="11"/>
      <c r="GQ298" s="11"/>
    </row>
    <row r="299" spans="197:199">
      <c r="GO299" s="11"/>
      <c r="GP299" s="11"/>
      <c r="GQ299" s="11"/>
    </row>
    <row r="300" spans="197:199">
      <c r="GO300" s="11"/>
      <c r="GP300" s="11"/>
      <c r="GQ300" s="11"/>
    </row>
    <row r="301" spans="197:199">
      <c r="GO301" s="11"/>
      <c r="GP301" s="11"/>
      <c r="GQ301" s="11"/>
    </row>
    <row r="302" spans="197:199">
      <c r="GO302" s="11"/>
      <c r="GP302" s="11"/>
      <c r="GQ302" s="11"/>
    </row>
    <row r="303" spans="197:199">
      <c r="GO303" s="11"/>
      <c r="GP303" s="11"/>
      <c r="GQ303" s="11"/>
    </row>
    <row r="304" spans="197:199">
      <c r="GO304" s="11"/>
      <c r="GP304" s="11"/>
      <c r="GQ304" s="11"/>
    </row>
    <row r="305" spans="197:199">
      <c r="GO305" s="11"/>
      <c r="GP305" s="11"/>
      <c r="GQ305" s="11"/>
    </row>
    <row r="306" spans="197:199">
      <c r="GO306" s="11"/>
      <c r="GP306" s="11"/>
      <c r="GQ306" s="11"/>
    </row>
    <row r="307" spans="197:199">
      <c r="GO307" s="11"/>
      <c r="GP307" s="11"/>
      <c r="GQ307" s="11"/>
    </row>
    <row r="308" spans="197:199">
      <c r="GO308" s="11"/>
      <c r="GP308" s="11"/>
      <c r="GQ308" s="11"/>
    </row>
    <row r="309" spans="197:199">
      <c r="GO309" s="11"/>
      <c r="GP309" s="11"/>
      <c r="GQ309" s="11"/>
    </row>
    <row r="310" spans="197:199">
      <c r="GO310" s="11"/>
      <c r="GP310" s="11"/>
      <c r="GQ310" s="11"/>
    </row>
    <row r="311" spans="197:199">
      <c r="GO311" s="11"/>
      <c r="GP311" s="11"/>
      <c r="GQ311" s="11"/>
    </row>
    <row r="312" spans="197:199">
      <c r="GO312" s="11"/>
      <c r="GP312" s="11"/>
      <c r="GQ312" s="11"/>
    </row>
    <row r="313" spans="197:199">
      <c r="GO313" s="11"/>
      <c r="GP313" s="11"/>
      <c r="GQ313" s="11"/>
    </row>
    <row r="314" spans="197:199">
      <c r="GO314" s="11"/>
      <c r="GP314" s="11"/>
      <c r="GQ314" s="11"/>
    </row>
    <row r="315" spans="197:199">
      <c r="GO315" s="11"/>
      <c r="GP315" s="11"/>
      <c r="GQ315" s="11"/>
    </row>
    <row r="316" spans="197:199">
      <c r="GO316" s="11"/>
      <c r="GP316" s="11"/>
      <c r="GQ316" s="11"/>
    </row>
    <row r="317" spans="197:199">
      <c r="GO317" s="11"/>
      <c r="GP317" s="11"/>
      <c r="GQ317" s="11"/>
    </row>
    <row r="318" spans="197:199">
      <c r="GO318" s="11"/>
      <c r="GP318" s="11"/>
      <c r="GQ318" s="11"/>
    </row>
    <row r="319" spans="197:199">
      <c r="GO319" s="11"/>
      <c r="GP319" s="11"/>
      <c r="GQ319" s="11"/>
    </row>
    <row r="320" spans="197:199">
      <c r="GO320" s="11"/>
      <c r="GP320" s="11"/>
      <c r="GQ320" s="11"/>
    </row>
    <row r="321" spans="197:199">
      <c r="GO321" s="11"/>
      <c r="GP321" s="11"/>
      <c r="GQ321" s="11"/>
    </row>
    <row r="322" spans="197:199">
      <c r="GO322" s="11"/>
      <c r="GP322" s="11"/>
      <c r="GQ322" s="11"/>
    </row>
    <row r="323" spans="197:199">
      <c r="GO323" s="11"/>
      <c r="GP323" s="11"/>
      <c r="GQ323" s="11"/>
    </row>
    <row r="324" spans="197:199">
      <c r="GO324" s="11"/>
      <c r="GP324" s="11"/>
      <c r="GQ324" s="11"/>
    </row>
    <row r="325" spans="197:199">
      <c r="GO325" s="11"/>
      <c r="GP325" s="11"/>
      <c r="GQ325" s="11"/>
    </row>
    <row r="326" spans="197:199">
      <c r="GO326" s="11"/>
      <c r="GP326" s="11"/>
      <c r="GQ326" s="11"/>
    </row>
    <row r="327" spans="197:199">
      <c r="GO327" s="11"/>
      <c r="GP327" s="11"/>
      <c r="GQ327" s="11"/>
    </row>
    <row r="328" spans="197:199">
      <c r="GO328" s="11"/>
      <c r="GP328" s="11"/>
      <c r="GQ328" s="11"/>
    </row>
    <row r="329" spans="197:199">
      <c r="GO329" s="11"/>
      <c r="GP329" s="11"/>
      <c r="GQ329" s="11"/>
    </row>
    <row r="330" spans="197:199">
      <c r="GO330" s="11"/>
      <c r="GP330" s="11"/>
      <c r="GQ330" s="11"/>
    </row>
    <row r="331" spans="197:199">
      <c r="GO331" s="11"/>
      <c r="GP331" s="11"/>
      <c r="GQ331" s="11"/>
    </row>
    <row r="332" spans="197:199">
      <c r="GO332" s="11"/>
      <c r="GP332" s="11"/>
      <c r="GQ332" s="11"/>
    </row>
    <row r="333" spans="197:199">
      <c r="GO333" s="11"/>
      <c r="GP333" s="11"/>
      <c r="GQ333" s="11"/>
    </row>
    <row r="334" spans="197:199">
      <c r="GO334" s="11"/>
      <c r="GP334" s="11"/>
      <c r="GQ334" s="11"/>
    </row>
    <row r="335" spans="197:199">
      <c r="GO335" s="11"/>
      <c r="GP335" s="11"/>
      <c r="GQ335" s="11"/>
    </row>
    <row r="336" spans="197:199">
      <c r="GO336" s="11"/>
      <c r="GP336" s="11"/>
      <c r="GQ336" s="11"/>
    </row>
    <row r="337" spans="197:199">
      <c r="GO337" s="11"/>
      <c r="GP337" s="11"/>
      <c r="GQ337" s="11"/>
    </row>
    <row r="338" spans="197:199">
      <c r="GO338" s="11"/>
      <c r="GP338" s="11"/>
      <c r="GQ338" s="11"/>
    </row>
    <row r="339" spans="197:199">
      <c r="GO339" s="11"/>
      <c r="GP339" s="11"/>
      <c r="GQ339" s="11"/>
    </row>
    <row r="340" spans="197:199">
      <c r="GO340" s="11"/>
      <c r="GP340" s="11"/>
      <c r="GQ340" s="11"/>
    </row>
    <row r="341" spans="197:199">
      <c r="GO341" s="11"/>
      <c r="GP341" s="11"/>
      <c r="GQ341" s="11"/>
    </row>
    <row r="342" spans="197:199">
      <c r="GO342" s="11"/>
      <c r="GP342" s="11"/>
      <c r="GQ342" s="11"/>
    </row>
    <row r="343" spans="197:199">
      <c r="GO343" s="11"/>
      <c r="GP343" s="11"/>
      <c r="GQ343" s="11"/>
    </row>
    <row r="344" spans="197:199">
      <c r="GO344" s="11"/>
      <c r="GP344" s="11"/>
      <c r="GQ344" s="11"/>
    </row>
    <row r="345" spans="197:199">
      <c r="GO345" s="11"/>
      <c r="GP345" s="11"/>
      <c r="GQ345" s="11"/>
    </row>
    <row r="346" spans="197:199">
      <c r="GO346" s="11"/>
      <c r="GP346" s="11"/>
      <c r="GQ346" s="11"/>
    </row>
    <row r="347" spans="197:199">
      <c r="GO347" s="11"/>
      <c r="GP347" s="11"/>
      <c r="GQ347" s="11"/>
    </row>
    <row r="348" spans="197:199">
      <c r="GO348" s="11"/>
      <c r="GP348" s="11"/>
      <c r="GQ348" s="11"/>
    </row>
    <row r="349" spans="197:199">
      <c r="GO349" s="11"/>
      <c r="GP349" s="11"/>
      <c r="GQ349" s="11"/>
    </row>
    <row r="350" spans="197:199">
      <c r="GO350" s="11"/>
      <c r="GP350" s="11"/>
      <c r="GQ350" s="11"/>
    </row>
    <row r="351" spans="197:199">
      <c r="GO351" s="11"/>
      <c r="GP351" s="11"/>
      <c r="GQ351" s="11"/>
    </row>
    <row r="352" spans="197:199">
      <c r="GO352" s="11"/>
      <c r="GP352" s="11"/>
      <c r="GQ352" s="11"/>
    </row>
    <row r="353" spans="197:199">
      <c r="GO353" s="11"/>
      <c r="GP353" s="11"/>
      <c r="GQ353" s="11"/>
    </row>
    <row r="354" spans="197:199">
      <c r="GO354" s="11"/>
      <c r="GP354" s="11"/>
      <c r="GQ354" s="11"/>
    </row>
    <row r="355" spans="197:199">
      <c r="GO355" s="11"/>
      <c r="GP355" s="11"/>
      <c r="GQ355" s="11"/>
    </row>
    <row r="356" spans="197:199">
      <c r="GO356" s="11"/>
      <c r="GP356" s="11"/>
      <c r="GQ356" s="11"/>
    </row>
    <row r="357" spans="197:199">
      <c r="GO357" s="11"/>
      <c r="GP357" s="11"/>
      <c r="GQ357" s="11"/>
    </row>
    <row r="358" spans="197:199">
      <c r="GO358" s="11"/>
      <c r="GP358" s="11"/>
      <c r="GQ358" s="11"/>
    </row>
    <row r="64985" spans="1:211" s="11" customFormat="1">
      <c r="A64985"/>
      <c r="B64985"/>
      <c r="C64985"/>
      <c r="D64985" s="21"/>
      <c r="E64985"/>
      <c r="F64985"/>
      <c r="G64985" s="4"/>
      <c r="H64985" s="4"/>
      <c r="I64985" s="4"/>
      <c r="J64985" s="5"/>
      <c r="K64985"/>
      <c r="L64985"/>
      <c r="M64985"/>
      <c r="N64985"/>
      <c r="O64985"/>
      <c r="P64985"/>
      <c r="Q64985"/>
      <c r="R64985"/>
      <c r="S64985"/>
      <c r="T64985"/>
      <c r="U64985"/>
      <c r="V64985"/>
      <c r="W64985"/>
      <c r="X64985"/>
      <c r="Y64985"/>
      <c r="Z64985"/>
      <c r="AA64985"/>
      <c r="AB64985"/>
      <c r="BB64985" s="269"/>
      <c r="CE64985" s="270"/>
      <c r="CF64985" s="269"/>
      <c r="DI64985" s="270"/>
      <c r="DJ64985" s="269"/>
      <c r="DO64985"/>
      <c r="EO64985"/>
      <c r="EP64985"/>
      <c r="GB64985"/>
      <c r="GC64985"/>
      <c r="GD64985"/>
      <c r="GE64985"/>
      <c r="GF64985"/>
      <c r="GG64985"/>
      <c r="GH64985"/>
      <c r="GI64985"/>
      <c r="GJ64985"/>
      <c r="GK64985"/>
      <c r="GL64985"/>
      <c r="GM64985"/>
      <c r="GN64985"/>
      <c r="GO64985"/>
      <c r="GP64985"/>
      <c r="GQ64985"/>
      <c r="GR64985"/>
      <c r="GS64985"/>
      <c r="GT64985"/>
      <c r="GU64985"/>
      <c r="GV64985"/>
      <c r="GW64985"/>
      <c r="GX64985"/>
      <c r="GY64985"/>
      <c r="GZ64985"/>
      <c r="HA64985"/>
      <c r="HB64985"/>
      <c r="HC64985"/>
    </row>
  </sheetData>
  <sheetCalcPr fullCalcOnLoad="1"/>
  <mergeCells count="2">
    <mergeCell ref="K7:L7"/>
    <mergeCell ref="A8:AB8"/>
  </mergeCells>
  <phoneticPr fontId="1" type="noConversion"/>
  <conditionalFormatting sqref="L191:L256 L55 L37:L43 L10:L35 K7 L48 L50">
    <cfRule type="cellIs" dxfId="0" priority="0" stopIfTrue="1" operator="equal">
      <formula>"bitte AL eintragen"</formula>
    </cfRule>
  </conditionalFormatting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Personalbedarfsrechnung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Kossendey</dc:creator>
  <cp:lastModifiedBy>Christoph Kossendey</cp:lastModifiedBy>
  <dcterms:created xsi:type="dcterms:W3CDTF">2010-05-07T13:52:02Z</dcterms:created>
  <dcterms:modified xsi:type="dcterms:W3CDTF">2010-05-07T13:53:44Z</dcterms:modified>
</cp:coreProperties>
</file>