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3620" windowHeight="23340" tabRatio="500"/>
  </bookViews>
  <sheets>
    <sheet name="externer Ausgleich" sheetId="2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4" i="2"/>
  <c r="D4"/>
  <c r="E4"/>
  <c r="L4"/>
  <c r="M4"/>
  <c r="G4"/>
  <c r="N4"/>
  <c r="O4"/>
  <c r="H4"/>
  <c r="P4"/>
  <c r="J24"/>
  <c r="G24"/>
  <c r="D24"/>
  <c r="H24"/>
  <c r="K24"/>
  <c r="D5"/>
  <c r="E5"/>
  <c r="L5"/>
  <c r="M5"/>
  <c r="G5"/>
  <c r="N5"/>
  <c r="O5"/>
  <c r="H5"/>
  <c r="P5"/>
  <c r="J25"/>
  <c r="G25"/>
  <c r="F25"/>
  <c r="B25"/>
  <c r="D25"/>
  <c r="H25"/>
  <c r="K25"/>
  <c r="D6"/>
  <c r="E6"/>
  <c r="L6"/>
  <c r="M6"/>
  <c r="G6"/>
  <c r="N6"/>
  <c r="O6"/>
  <c r="H6"/>
  <c r="P6"/>
  <c r="J26"/>
  <c r="G26"/>
  <c r="F26"/>
  <c r="B26"/>
  <c r="D26"/>
  <c r="H26"/>
  <c r="K26"/>
  <c r="K27"/>
  <c r="G27"/>
  <c r="K28"/>
  <c r="J27"/>
  <c r="J28"/>
  <c r="H27"/>
  <c r="H28"/>
  <c r="L27"/>
  <c r="I27"/>
  <c r="F27"/>
  <c r="E27"/>
  <c r="C27"/>
  <c r="B27"/>
  <c r="D27"/>
  <c r="P26"/>
  <c r="M26"/>
  <c r="Q26"/>
  <c r="N26"/>
  <c r="O26"/>
  <c r="L26"/>
  <c r="I26"/>
  <c r="P25"/>
  <c r="M25"/>
  <c r="Q25"/>
  <c r="N25"/>
  <c r="O25"/>
  <c r="L25"/>
  <c r="I25"/>
  <c r="P24"/>
  <c r="M24"/>
  <c r="Q24"/>
  <c r="N24"/>
  <c r="O24"/>
  <c r="L24"/>
  <c r="I24"/>
  <c r="C13"/>
  <c r="D13"/>
  <c r="E13"/>
  <c r="L13"/>
  <c r="M13"/>
  <c r="F13"/>
  <c r="G13"/>
  <c r="N13"/>
  <c r="O13"/>
  <c r="H13"/>
  <c r="P13"/>
  <c r="C14"/>
  <c r="D14"/>
  <c r="E14"/>
  <c r="L14"/>
  <c r="M14"/>
  <c r="F14"/>
  <c r="G14"/>
  <c r="N14"/>
  <c r="O14"/>
  <c r="H14"/>
  <c r="P14"/>
  <c r="C15"/>
  <c r="D15"/>
  <c r="E15"/>
  <c r="L15"/>
  <c r="M15"/>
  <c r="F15"/>
  <c r="G15"/>
  <c r="N15"/>
  <c r="O15"/>
  <c r="H15"/>
  <c r="P15"/>
  <c r="P16"/>
  <c r="H16"/>
  <c r="Q16"/>
  <c r="O16"/>
  <c r="N16"/>
  <c r="D16"/>
  <c r="E16"/>
  <c r="L16"/>
  <c r="M16"/>
  <c r="I13"/>
  <c r="I14"/>
  <c r="I15"/>
  <c r="I16"/>
  <c r="G16"/>
  <c r="J16"/>
  <c r="C16"/>
  <c r="J15"/>
  <c r="J14"/>
  <c r="J13"/>
  <c r="P7"/>
  <c r="H7"/>
  <c r="Q7"/>
  <c r="O7"/>
  <c r="N7"/>
  <c r="D7"/>
  <c r="B7"/>
  <c r="E7"/>
  <c r="L7"/>
  <c r="M7"/>
  <c r="I4"/>
  <c r="I5"/>
  <c r="I6"/>
  <c r="I7"/>
  <c r="G7"/>
  <c r="J7"/>
  <c r="C7"/>
  <c r="J6"/>
  <c r="J5"/>
  <c r="J4"/>
</calcChain>
</file>

<file path=xl/sharedStrings.xml><?xml version="1.0" encoding="utf-8"?>
<sst xmlns="http://schemas.openxmlformats.org/spreadsheetml/2006/main" count="82" uniqueCount="42">
  <si>
    <t>Beispiel: Externer Budgetausgleich mit mehr Einsätzen</t>
    <phoneticPr fontId="1" type="noConversion"/>
  </si>
  <si>
    <t>Fzgart</t>
  </si>
  <si>
    <t>Anzahl Einsätze</t>
  </si>
  <si>
    <t>Einsatz-pauschale</t>
  </si>
  <si>
    <t>Budget vs. Erlöse</t>
  </si>
  <si>
    <t>Einsatzbezogene Budget-Korrektur</t>
  </si>
  <si>
    <t>Liquiditätseffekt für Lstgserbringer am Periodenende</t>
  </si>
  <si>
    <t>Plan</t>
  </si>
  <si>
    <t>Ist</t>
  </si>
  <si>
    <t>Delta abs</t>
  </si>
  <si>
    <t>Delta %</t>
  </si>
  <si>
    <t>Budget</t>
  </si>
  <si>
    <t>Anteil var. Kosten</t>
  </si>
  <si>
    <t xml:space="preserve">Delta Einsätze Plan/Ist </t>
  </si>
  <si>
    <t>Delta Budget</t>
  </si>
  <si>
    <t>korr. Budget</t>
  </si>
  <si>
    <t>NEF</t>
  </si>
  <si>
    <t>RTW</t>
  </si>
  <si>
    <t>KTW</t>
  </si>
  <si>
    <t>Summe</t>
  </si>
  <si>
    <t>Effekt</t>
  </si>
  <si>
    <t>Ggü. dem Budget ist zuviel eingenommen worden. Die Differenz muss (allerdings erst am Ende der Budgetperiode) zurückgezahlt werden</t>
  </si>
  <si>
    <t>Beispiel: Externer Budgetausgleich mit weniger Einsätzen</t>
  </si>
  <si>
    <t>Ggü. dem Budget ist zuwenig eingenommen worden. Die Differenz erstatten die Kostenträger allerdings am Ende der Budgetperiode.</t>
  </si>
  <si>
    <t>Beispiel: Übertragung externer Ausgleich auf das nächste Budget</t>
  </si>
  <si>
    <t>Kostenentwicklung</t>
  </si>
  <si>
    <t>Budget ohne Übertrag</t>
  </si>
  <si>
    <t>Budget mit Übertrag</t>
  </si>
  <si>
    <t>Einsatz-Pauschale o. Übertrag</t>
  </si>
  <si>
    <t>Einsatz-Pauschale mit Übertrag</t>
  </si>
  <si>
    <t>Ist 
alte Periode</t>
  </si>
  <si>
    <t>Plan nächste Periode</t>
  </si>
  <si>
    <t>Veränderung Plan neu/ 
Ist alt %</t>
  </si>
  <si>
    <t>PK (inkl. VerwPK)</t>
  </si>
  <si>
    <t>variable SachK</t>
  </si>
  <si>
    <t>Budget nächste Periode</t>
  </si>
  <si>
    <t>Ausgleich aus alter Periode</t>
  </si>
  <si>
    <t>EinsatzP alte Periode</t>
  </si>
  <si>
    <t>EinsatzP neue P</t>
  </si>
  <si>
    <t>Vgl. neue/ alte Periode</t>
  </si>
  <si>
    <t>Effekte</t>
  </si>
  <si>
    <t>1. Verbilligung durch Skaleneffekt: Mehr Einsätze/ Vorhaltestd., 2. Steigerung der Kosten um 2,2%, 3. Rückzahlung aus alter Periode übersteigt die Kostensteigerung um 14.753 €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</si>
</sst>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Verdana"/>
    </font>
    <font>
      <sz val="8"/>
      <name val="Verdana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3" fontId="3" fillId="0" borderId="13" xfId="0" applyNumberFormat="1" applyFont="1" applyBorder="1" applyAlignment="1">
      <alignment vertical="top" wrapText="1"/>
    </xf>
    <xf numFmtId="3" fontId="3" fillId="0" borderId="14" xfId="0" applyNumberFormat="1" applyFont="1" applyBorder="1" applyAlignment="1">
      <alignment vertical="top" wrapText="1"/>
    </xf>
    <xf numFmtId="164" fontId="3" fillId="0" borderId="15" xfId="0" applyNumberFormat="1" applyFont="1" applyBorder="1" applyAlignment="1">
      <alignment vertical="top" wrapText="1"/>
    </xf>
    <xf numFmtId="4" fontId="3" fillId="0" borderId="12" xfId="0" applyNumberFormat="1" applyFont="1" applyBorder="1" applyAlignment="1">
      <alignment vertical="top" wrapText="1"/>
    </xf>
    <xf numFmtId="3" fontId="4" fillId="0" borderId="14" xfId="0" applyNumberFormat="1" applyFont="1" applyBorder="1" applyAlignment="1">
      <alignment vertical="top" wrapText="1"/>
    </xf>
    <xf numFmtId="9" fontId="3" fillId="0" borderId="13" xfId="0" applyNumberFormat="1" applyFont="1" applyBorder="1" applyAlignment="1">
      <alignment vertical="top" wrapText="1"/>
    </xf>
    <xf numFmtId="164" fontId="3" fillId="0" borderId="14" xfId="0" applyNumberFormat="1" applyFont="1" applyBorder="1" applyAlignment="1">
      <alignment vertical="top" wrapText="1"/>
    </xf>
    <xf numFmtId="10" fontId="3" fillId="0" borderId="14" xfId="0" applyNumberFormat="1" applyFont="1" applyBorder="1" applyAlignment="1">
      <alignment vertical="top" wrapText="1"/>
    </xf>
    <xf numFmtId="3" fontId="4" fillId="0" borderId="15" xfId="0" applyNumberFormat="1" applyFont="1" applyBorder="1" applyAlignment="1">
      <alignment vertical="top" wrapText="1"/>
    </xf>
    <xf numFmtId="3" fontId="4" fillId="0" borderId="12" xfId="0" applyNumberFormat="1" applyFont="1" applyBorder="1"/>
    <xf numFmtId="0" fontId="3" fillId="0" borderId="16" xfId="0" applyFont="1" applyBorder="1" applyAlignment="1">
      <alignment vertical="top" wrapText="1"/>
    </xf>
    <xf numFmtId="3" fontId="3" fillId="0" borderId="17" xfId="0" applyNumberFormat="1" applyFont="1" applyBorder="1" applyAlignment="1">
      <alignment vertical="top" wrapText="1"/>
    </xf>
    <xf numFmtId="3" fontId="3" fillId="0" borderId="18" xfId="0" applyNumberFormat="1" applyFont="1" applyBorder="1" applyAlignment="1">
      <alignment vertical="top" wrapText="1"/>
    </xf>
    <xf numFmtId="164" fontId="3" fillId="0" borderId="19" xfId="0" applyNumberFormat="1" applyFont="1" applyBorder="1" applyAlignment="1">
      <alignment vertical="top" wrapText="1"/>
    </xf>
    <xf numFmtId="4" fontId="3" fillId="0" borderId="16" xfId="0" applyNumberFormat="1" applyFont="1" applyBorder="1" applyAlignment="1">
      <alignment vertical="top" wrapText="1"/>
    </xf>
    <xf numFmtId="3" fontId="4" fillId="0" borderId="18" xfId="0" applyNumberFormat="1" applyFont="1" applyBorder="1" applyAlignment="1">
      <alignment vertical="top" wrapText="1"/>
    </xf>
    <xf numFmtId="9" fontId="3" fillId="0" borderId="17" xfId="0" applyNumberFormat="1" applyFont="1" applyBorder="1" applyAlignment="1">
      <alignment vertical="top" wrapText="1"/>
    </xf>
    <xf numFmtId="164" fontId="3" fillId="0" borderId="18" xfId="0" applyNumberFormat="1" applyFont="1" applyBorder="1" applyAlignment="1">
      <alignment vertical="top" wrapText="1"/>
    </xf>
    <xf numFmtId="10" fontId="3" fillId="0" borderId="18" xfId="0" applyNumberFormat="1" applyFont="1" applyBorder="1" applyAlignment="1">
      <alignment vertical="top" wrapText="1"/>
    </xf>
    <xf numFmtId="3" fontId="4" fillId="0" borderId="19" xfId="0" applyNumberFormat="1" applyFont="1" applyBorder="1" applyAlignment="1">
      <alignment vertical="top" wrapText="1"/>
    </xf>
    <xf numFmtId="3" fontId="4" fillId="0" borderId="16" xfId="0" applyNumberFormat="1" applyFont="1" applyBorder="1"/>
    <xf numFmtId="0" fontId="3" fillId="0" borderId="20" xfId="0" applyFont="1" applyBorder="1" applyAlignment="1">
      <alignment vertical="top" wrapText="1"/>
    </xf>
    <xf numFmtId="3" fontId="3" fillId="0" borderId="21" xfId="0" applyNumberFormat="1" applyFont="1" applyBorder="1" applyAlignment="1">
      <alignment vertical="top" wrapText="1"/>
    </xf>
    <xf numFmtId="3" fontId="3" fillId="0" borderId="22" xfId="0" applyNumberFormat="1" applyFont="1" applyBorder="1" applyAlignment="1">
      <alignment vertical="top" wrapText="1"/>
    </xf>
    <xf numFmtId="4" fontId="3" fillId="0" borderId="20" xfId="0" applyNumberFormat="1" applyFont="1" applyBorder="1" applyAlignment="1">
      <alignment vertical="top" wrapText="1"/>
    </xf>
    <xf numFmtId="3" fontId="4" fillId="0" borderId="22" xfId="0" applyNumberFormat="1" applyFont="1" applyBorder="1" applyAlignment="1">
      <alignment vertical="top" wrapText="1"/>
    </xf>
    <xf numFmtId="9" fontId="3" fillId="0" borderId="21" xfId="0" applyNumberFormat="1" applyFont="1" applyBorder="1" applyAlignment="1">
      <alignment vertical="top" wrapText="1"/>
    </xf>
    <xf numFmtId="164" fontId="3" fillId="0" borderId="22" xfId="0" applyNumberFormat="1" applyFont="1" applyBorder="1" applyAlignment="1">
      <alignment vertical="top" wrapText="1"/>
    </xf>
    <xf numFmtId="10" fontId="3" fillId="0" borderId="22" xfId="0" applyNumberFormat="1" applyFont="1" applyBorder="1" applyAlignment="1">
      <alignment vertical="top" wrapText="1"/>
    </xf>
    <xf numFmtId="3" fontId="4" fillId="0" borderId="23" xfId="0" applyNumberFormat="1" applyFont="1" applyBorder="1" applyAlignment="1">
      <alignment vertical="top" wrapText="1"/>
    </xf>
    <xf numFmtId="3" fontId="4" fillId="0" borderId="20" xfId="0" applyNumberFormat="1" applyFont="1" applyBorder="1"/>
    <xf numFmtId="0" fontId="4" fillId="0" borderId="24" xfId="0" applyFont="1" applyBorder="1" applyAlignment="1">
      <alignment vertical="top" wrapText="1"/>
    </xf>
    <xf numFmtId="3" fontId="4" fillId="0" borderId="25" xfId="0" applyNumberFormat="1" applyFont="1" applyBorder="1" applyAlignment="1">
      <alignment vertical="top" wrapText="1"/>
    </xf>
    <xf numFmtId="3" fontId="4" fillId="0" borderId="26" xfId="0" applyNumberFormat="1" applyFont="1" applyBorder="1" applyAlignment="1">
      <alignment vertical="top" wrapText="1"/>
    </xf>
    <xf numFmtId="164" fontId="4" fillId="0" borderId="27" xfId="0" applyNumberFormat="1" applyFont="1" applyBorder="1" applyAlignment="1">
      <alignment vertical="top" wrapText="1"/>
    </xf>
    <xf numFmtId="3" fontId="4" fillId="0" borderId="28" xfId="0" applyNumberFormat="1" applyFont="1" applyBorder="1" applyAlignment="1">
      <alignment vertical="top" wrapText="1"/>
    </xf>
    <xf numFmtId="9" fontId="4" fillId="0" borderId="25" xfId="0" applyNumberFormat="1" applyFont="1" applyBorder="1" applyAlignment="1">
      <alignment vertical="top" wrapText="1"/>
    </xf>
    <xf numFmtId="164" fontId="4" fillId="0" borderId="28" xfId="0" applyNumberFormat="1" applyFont="1" applyBorder="1" applyAlignment="1">
      <alignment vertical="top" wrapText="1"/>
    </xf>
    <xf numFmtId="10" fontId="4" fillId="0" borderId="26" xfId="0" applyNumberFormat="1" applyFont="1" applyBorder="1" applyAlignment="1">
      <alignment vertical="top" wrapText="1"/>
    </xf>
    <xf numFmtId="3" fontId="4" fillId="0" borderId="24" xfId="0" applyNumberFormat="1" applyFont="1" applyBorder="1"/>
    <xf numFmtId="164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3" borderId="29" xfId="0" applyFont="1" applyFill="1" applyBorder="1" applyAlignment="1">
      <alignment vertical="top" wrapText="1"/>
    </xf>
    <xf numFmtId="0" fontId="4" fillId="3" borderId="30" xfId="0" applyFont="1" applyFill="1" applyBorder="1" applyAlignment="1">
      <alignment horizontal="left" vertical="top" wrapText="1"/>
    </xf>
    <xf numFmtId="0" fontId="4" fillId="3" borderId="3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top" wrapText="1"/>
    </xf>
    <xf numFmtId="9" fontId="3" fillId="0" borderId="0" xfId="0" applyNumberFormat="1" applyFont="1" applyAlignment="1">
      <alignment vertical="top" wrapText="1"/>
    </xf>
    <xf numFmtId="0" fontId="3" fillId="3" borderId="32" xfId="0" applyFont="1" applyFill="1" applyBorder="1" applyAlignment="1">
      <alignment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4" fillId="3" borderId="33" xfId="0" applyFont="1" applyFill="1" applyBorder="1" applyAlignment="1">
      <alignment horizontal="center" vertical="top" wrapText="1"/>
    </xf>
    <xf numFmtId="0" fontId="4" fillId="3" borderId="34" xfId="0" applyFont="1" applyFill="1" applyBorder="1" applyAlignment="1">
      <alignment horizontal="center" vertical="top" wrapText="1"/>
    </xf>
    <xf numFmtId="0" fontId="4" fillId="3" borderId="32" xfId="0" applyFont="1" applyFill="1" applyBorder="1" applyAlignment="1">
      <alignment horizontal="center" vertical="top" wrapText="1"/>
    </xf>
    <xf numFmtId="0" fontId="4" fillId="3" borderId="35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36" xfId="0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39" xfId="0" applyFont="1" applyFill="1" applyBorder="1" applyAlignment="1">
      <alignment vertical="top" wrapText="1"/>
    </xf>
    <xf numFmtId="0" fontId="3" fillId="2" borderId="35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36" xfId="0" applyFont="1" applyFill="1" applyBorder="1" applyAlignment="1">
      <alignment vertical="top" wrapText="1"/>
    </xf>
    <xf numFmtId="9" fontId="3" fillId="0" borderId="18" xfId="0" applyNumberFormat="1" applyFont="1" applyBorder="1" applyAlignment="1">
      <alignment vertical="top" wrapText="1"/>
    </xf>
    <xf numFmtId="0" fontId="3" fillId="2" borderId="17" xfId="0" applyFont="1" applyFill="1" applyBorder="1" applyAlignment="1">
      <alignment vertical="top" wrapText="1"/>
    </xf>
    <xf numFmtId="0" fontId="4" fillId="2" borderId="40" xfId="0" applyFont="1" applyFill="1" applyBorder="1" applyAlignment="1">
      <alignment vertical="top" wrapText="1"/>
    </xf>
    <xf numFmtId="0" fontId="3" fillId="2" borderId="41" xfId="0" applyFont="1" applyFill="1" applyBorder="1" applyAlignment="1">
      <alignment vertical="top" wrapText="1"/>
    </xf>
    <xf numFmtId="0" fontId="4" fillId="2" borderId="42" xfId="0" applyFont="1" applyFill="1" applyBorder="1" applyAlignment="1">
      <alignment vertical="top" wrapText="1"/>
    </xf>
    <xf numFmtId="0" fontId="3" fillId="2" borderId="43" xfId="0" applyFont="1" applyFill="1" applyBorder="1" applyAlignment="1">
      <alignment vertical="top" wrapText="1"/>
    </xf>
    <xf numFmtId="0" fontId="3" fillId="2" borderId="42" xfId="0" applyFont="1" applyFill="1" applyBorder="1" applyAlignment="1">
      <alignment vertical="top" wrapText="1"/>
    </xf>
    <xf numFmtId="0" fontId="3" fillId="0" borderId="40" xfId="0" applyFont="1" applyBorder="1" applyAlignment="1">
      <alignment vertical="top" wrapText="1"/>
    </xf>
    <xf numFmtId="10" fontId="3" fillId="0" borderId="19" xfId="0" applyNumberFormat="1" applyFont="1" applyBorder="1" applyAlignment="1">
      <alignment vertical="top" wrapText="1"/>
    </xf>
    <xf numFmtId="3" fontId="4" fillId="0" borderId="38" xfId="0" applyNumberFormat="1" applyFont="1" applyBorder="1" applyAlignment="1">
      <alignment vertical="top" wrapText="1"/>
    </xf>
    <xf numFmtId="4" fontId="3" fillId="0" borderId="17" xfId="0" applyNumberFormat="1" applyFont="1" applyBorder="1" applyAlignment="1">
      <alignment vertical="top" wrapText="1"/>
    </xf>
    <xf numFmtId="4" fontId="3" fillId="0" borderId="18" xfId="0" applyNumberFormat="1" applyFont="1" applyBorder="1" applyAlignment="1">
      <alignment vertical="top" wrapText="1"/>
    </xf>
    <xf numFmtId="0" fontId="3" fillId="0" borderId="39" xfId="0" applyFont="1" applyBorder="1" applyAlignment="1">
      <alignment vertical="top" wrapText="1"/>
    </xf>
    <xf numFmtId="164" fontId="3" fillId="0" borderId="23" xfId="0" applyNumberFormat="1" applyFont="1" applyBorder="1" applyAlignment="1">
      <alignment vertical="top" wrapText="1"/>
    </xf>
    <xf numFmtId="10" fontId="3" fillId="0" borderId="23" xfId="0" applyNumberFormat="1" applyFont="1" applyBorder="1" applyAlignment="1">
      <alignment vertical="top" wrapText="1"/>
    </xf>
    <xf numFmtId="3" fontId="4" fillId="0" borderId="44" xfId="0" applyNumberFormat="1" applyFont="1" applyBorder="1" applyAlignment="1">
      <alignment vertical="top" wrapText="1"/>
    </xf>
    <xf numFmtId="4" fontId="3" fillId="0" borderId="9" xfId="0" applyNumberFormat="1" applyFont="1" applyBorder="1" applyAlignment="1">
      <alignment vertical="top" wrapText="1"/>
    </xf>
    <xf numFmtId="4" fontId="3" fillId="0" borderId="10" xfId="0" applyNumberFormat="1" applyFont="1" applyBorder="1" applyAlignment="1">
      <alignment vertical="top" wrapText="1"/>
    </xf>
    <xf numFmtId="164" fontId="3" fillId="0" borderId="11" xfId="0" applyNumberFormat="1" applyFont="1" applyBorder="1" applyAlignment="1">
      <alignment vertical="top" wrapText="1"/>
    </xf>
    <xf numFmtId="10" fontId="4" fillId="0" borderId="27" xfId="0" applyNumberFormat="1" applyFont="1" applyBorder="1" applyAlignment="1">
      <alignment vertical="top" wrapText="1"/>
    </xf>
    <xf numFmtId="0" fontId="4" fillId="2" borderId="45" xfId="0" applyFont="1" applyFill="1" applyBorder="1" applyAlignment="1">
      <alignment vertical="top" wrapText="1"/>
    </xf>
    <xf numFmtId="3" fontId="4" fillId="2" borderId="45" xfId="0" applyNumberFormat="1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3" borderId="24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4" fontId="3" fillId="0" borderId="0" xfId="0" applyNumberFormat="1" applyFont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</cellXfs>
  <cellStyles count="1">
    <cellStyle name="Standard" xfId="0" builtinId="0"/>
  </cellStyles>
  <dxfs count="2">
    <dxf>
      <fill>
        <patternFill>
          <bgColor indexed="10"/>
        </patternFill>
      </fill>
    </dxf>
    <dxf>
      <fill>
        <patternFill>
          <bgColor indexed="17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K30"/>
  <sheetViews>
    <sheetView tabSelected="1" workbookViewId="0">
      <selection activeCell="C26" sqref="C26"/>
    </sheetView>
  </sheetViews>
  <sheetFormatPr baseColWidth="10" defaultColWidth="9.85546875" defaultRowHeight="13"/>
  <cols>
    <col min="1" max="1" width="7.28515625" style="4" customWidth="1"/>
    <col min="2" max="2" width="8.7109375" style="4" customWidth="1"/>
    <col min="3" max="3" width="9" style="4" customWidth="1"/>
    <col min="4" max="4" width="10.85546875" style="4" customWidth="1"/>
    <col min="5" max="5" width="8.7109375" style="4" customWidth="1"/>
    <col min="6" max="6" width="10.140625" style="4" customWidth="1"/>
    <col min="7" max="7" width="9.140625" style="4" customWidth="1"/>
    <col min="8" max="8" width="8.7109375" style="4" customWidth="1"/>
    <col min="9" max="9" width="11" style="4" customWidth="1"/>
    <col min="10" max="10" width="9.7109375" style="4" customWidth="1"/>
    <col min="11" max="11" width="9.28515625" style="4" customWidth="1"/>
    <col min="12" max="12" width="10.85546875" style="4" customWidth="1"/>
    <col min="13" max="13" width="7.85546875" style="4" customWidth="1"/>
    <col min="14" max="14" width="9.140625" style="4" customWidth="1"/>
    <col min="15" max="15" width="8.42578125" style="4" customWidth="1"/>
    <col min="16" max="16" width="9" style="4" customWidth="1"/>
    <col min="17" max="17" width="8.7109375" style="4" customWidth="1"/>
    <col min="18" max="16384" width="9.85546875" style="4"/>
  </cols>
  <sheetData>
    <row r="1" spans="1:37" ht="22.5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37" ht="15" customHeight="1">
      <c r="A2" s="5" t="s">
        <v>1</v>
      </c>
      <c r="B2" s="6" t="s">
        <v>2</v>
      </c>
      <c r="C2" s="7"/>
      <c r="D2" s="7"/>
      <c r="E2" s="8"/>
      <c r="F2" s="5" t="s">
        <v>3</v>
      </c>
      <c r="G2" s="6" t="s">
        <v>4</v>
      </c>
      <c r="H2" s="7"/>
      <c r="I2" s="7"/>
      <c r="J2" s="8"/>
      <c r="K2" s="6" t="s">
        <v>5</v>
      </c>
      <c r="L2" s="7"/>
      <c r="M2" s="7"/>
      <c r="N2" s="7"/>
      <c r="O2" s="8"/>
      <c r="P2" s="9" t="s">
        <v>6</v>
      </c>
    </row>
    <row r="3" spans="1:37" ht="30" customHeight="1" thickBot="1">
      <c r="A3" s="10"/>
      <c r="B3" s="11" t="s">
        <v>7</v>
      </c>
      <c r="C3" s="12" t="s">
        <v>8</v>
      </c>
      <c r="D3" s="12" t="s">
        <v>9</v>
      </c>
      <c r="E3" s="13" t="s">
        <v>10</v>
      </c>
      <c r="F3" s="10"/>
      <c r="G3" s="11" t="s">
        <v>11</v>
      </c>
      <c r="H3" s="12" t="s">
        <v>8</v>
      </c>
      <c r="I3" s="14" t="s">
        <v>9</v>
      </c>
      <c r="J3" s="13" t="s">
        <v>10</v>
      </c>
      <c r="K3" s="15" t="s">
        <v>12</v>
      </c>
      <c r="L3" s="16" t="s">
        <v>13</v>
      </c>
      <c r="M3" s="16" t="s">
        <v>14</v>
      </c>
      <c r="N3" s="16" t="s">
        <v>14</v>
      </c>
      <c r="O3" s="13" t="s">
        <v>15</v>
      </c>
      <c r="P3" s="17"/>
    </row>
    <row r="4" spans="1:37">
      <c r="A4" s="18" t="s">
        <v>16</v>
      </c>
      <c r="B4" s="19">
        <v>1000</v>
      </c>
      <c r="C4" s="20">
        <v>1025</v>
      </c>
      <c r="D4" s="20">
        <f>(C4-B4)</f>
        <v>25</v>
      </c>
      <c r="E4" s="21">
        <f>D4/B4</f>
        <v>2.5000000000000001E-2</v>
      </c>
      <c r="F4" s="22">
        <v>300</v>
      </c>
      <c r="G4" s="19">
        <f t="shared" ref="G4:H6" si="0">B4*$F4</f>
        <v>300000</v>
      </c>
      <c r="H4" s="20">
        <f t="shared" si="0"/>
        <v>307500</v>
      </c>
      <c r="I4" s="23">
        <f>(H4-G4)</f>
        <v>7500</v>
      </c>
      <c r="J4" s="21">
        <f>I4/G4</f>
        <v>2.5000000000000001E-2</v>
      </c>
      <c r="K4" s="24">
        <v>0.1</v>
      </c>
      <c r="L4" s="25">
        <f>E4</f>
        <v>2.5000000000000001E-2</v>
      </c>
      <c r="M4" s="26">
        <f>L4*K4</f>
        <v>2.5000000000000005E-3</v>
      </c>
      <c r="N4" s="20">
        <f>M4*G4</f>
        <v>750.00000000000011</v>
      </c>
      <c r="O4" s="27">
        <f>N4+G4</f>
        <v>300750</v>
      </c>
      <c r="P4" s="28">
        <f>O4-H4</f>
        <v>-6750</v>
      </c>
    </row>
    <row r="5" spans="1:37">
      <c r="A5" s="29" t="s">
        <v>17</v>
      </c>
      <c r="B5" s="30">
        <v>4000</v>
      </c>
      <c r="C5" s="31">
        <v>4100</v>
      </c>
      <c r="D5" s="31">
        <f>(C5-B5)</f>
        <v>100</v>
      </c>
      <c r="E5" s="32">
        <f>D5/B5</f>
        <v>2.5000000000000001E-2</v>
      </c>
      <c r="F5" s="33">
        <v>500</v>
      </c>
      <c r="G5" s="30">
        <f t="shared" si="0"/>
        <v>2000000</v>
      </c>
      <c r="H5" s="31">
        <f t="shared" si="0"/>
        <v>2050000</v>
      </c>
      <c r="I5" s="34">
        <f>(H5-G5)</f>
        <v>50000</v>
      </c>
      <c r="J5" s="32">
        <f>I5/G5</f>
        <v>2.5000000000000001E-2</v>
      </c>
      <c r="K5" s="35">
        <v>0.1</v>
      </c>
      <c r="L5" s="36">
        <f>E5</f>
        <v>2.5000000000000001E-2</v>
      </c>
      <c r="M5" s="37">
        <f>L5*K5</f>
        <v>2.5000000000000005E-3</v>
      </c>
      <c r="N5" s="20">
        <f>M5*G5</f>
        <v>5000.0000000000009</v>
      </c>
      <c r="O5" s="38">
        <f>N5+G5</f>
        <v>2005000</v>
      </c>
      <c r="P5" s="39">
        <f>O5-H5</f>
        <v>-45000</v>
      </c>
    </row>
    <row r="6" spans="1:37" ht="14" thickBot="1">
      <c r="A6" s="40" t="s">
        <v>18</v>
      </c>
      <c r="B6" s="41">
        <v>6000</v>
      </c>
      <c r="C6" s="42">
        <v>6300</v>
      </c>
      <c r="D6" s="42">
        <f>(C6-B6)</f>
        <v>300</v>
      </c>
      <c r="E6" s="32">
        <f>D6/B6</f>
        <v>0.05</v>
      </c>
      <c r="F6" s="43">
        <v>100</v>
      </c>
      <c r="G6" s="19">
        <f t="shared" si="0"/>
        <v>600000</v>
      </c>
      <c r="H6" s="42">
        <f t="shared" si="0"/>
        <v>630000</v>
      </c>
      <c r="I6" s="44">
        <f>(H6-G6)</f>
        <v>30000</v>
      </c>
      <c r="J6" s="32">
        <f>I6/G6</f>
        <v>0.05</v>
      </c>
      <c r="K6" s="45">
        <v>0.1</v>
      </c>
      <c r="L6" s="46">
        <f>E6</f>
        <v>0.05</v>
      </c>
      <c r="M6" s="47">
        <f>L6*K6</f>
        <v>5.000000000000001E-3</v>
      </c>
      <c r="N6" s="20">
        <f>M6*G6</f>
        <v>3000.0000000000005</v>
      </c>
      <c r="O6" s="48">
        <f>N6+G6</f>
        <v>603000</v>
      </c>
      <c r="P6" s="49">
        <f>O6-H6</f>
        <v>-27000</v>
      </c>
    </row>
    <row r="7" spans="1:37" s="60" customFormat="1" ht="14" thickBot="1">
      <c r="A7" s="50" t="s">
        <v>19</v>
      </c>
      <c r="B7" s="51">
        <f>SUM(B4:B6)</f>
        <v>11000</v>
      </c>
      <c r="C7" s="52">
        <f>SUM(C4:C6)</f>
        <v>11425</v>
      </c>
      <c r="D7" s="52">
        <f>SUM(D4:D6)</f>
        <v>425</v>
      </c>
      <c r="E7" s="53">
        <f>D7/B7</f>
        <v>3.8636363636363635E-2</v>
      </c>
      <c r="F7" s="50"/>
      <c r="G7" s="51">
        <f>SUM(G4:G6)</f>
        <v>2900000</v>
      </c>
      <c r="H7" s="54">
        <f>SUM(H4:H6)</f>
        <v>2987500</v>
      </c>
      <c r="I7" s="52">
        <f>SUM(I4:I6)</f>
        <v>87500</v>
      </c>
      <c r="J7" s="53">
        <f>I7/G7</f>
        <v>3.017241379310345E-2</v>
      </c>
      <c r="K7" s="55">
        <v>0.1</v>
      </c>
      <c r="L7" s="56">
        <f>E7</f>
        <v>3.8636363636363635E-2</v>
      </c>
      <c r="M7" s="57">
        <f>L7*K7</f>
        <v>3.8636363636363638E-3</v>
      </c>
      <c r="N7" s="54">
        <f>SUM(N4:N6)</f>
        <v>8750.0000000000018</v>
      </c>
      <c r="O7" s="52">
        <f>SUM(O4:O6)</f>
        <v>2908750</v>
      </c>
      <c r="P7" s="58">
        <f>SUM(P4:P6)</f>
        <v>-78750</v>
      </c>
      <c r="Q7" s="59">
        <f>P7/H7</f>
        <v>-2.6359832635983262E-2</v>
      </c>
    </row>
    <row r="8" spans="1:37" ht="15" customHeight="1" thickBot="1">
      <c r="A8" s="61" t="s">
        <v>20</v>
      </c>
      <c r="B8" s="62" t="s">
        <v>21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3"/>
    </row>
    <row r="9" spans="1:37" s="64" customFormat="1" ht="14" thickBot="1"/>
    <row r="10" spans="1:37" ht="21.75" customHeight="1" thickBot="1">
      <c r="A10" s="1" t="s">
        <v>22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"/>
    </row>
    <row r="11" spans="1:37" ht="15" customHeight="1">
      <c r="A11" s="5" t="s">
        <v>1</v>
      </c>
      <c r="B11" s="6" t="s">
        <v>2</v>
      </c>
      <c r="C11" s="7"/>
      <c r="D11" s="7"/>
      <c r="E11" s="8"/>
      <c r="F11" s="5" t="s">
        <v>3</v>
      </c>
      <c r="G11" s="6" t="s">
        <v>4</v>
      </c>
      <c r="H11" s="7"/>
      <c r="I11" s="7"/>
      <c r="J11" s="8"/>
      <c r="K11" s="6" t="s">
        <v>5</v>
      </c>
      <c r="L11" s="7"/>
      <c r="M11" s="7"/>
      <c r="N11" s="7"/>
      <c r="O11" s="8"/>
      <c r="P11" s="9" t="s">
        <v>6</v>
      </c>
    </row>
    <row r="12" spans="1:37" ht="30" customHeight="1" thickBot="1">
      <c r="A12" s="10"/>
      <c r="B12" s="11" t="s">
        <v>7</v>
      </c>
      <c r="C12" s="12" t="s">
        <v>8</v>
      </c>
      <c r="D12" s="12" t="s">
        <v>9</v>
      </c>
      <c r="E12" s="13" t="s">
        <v>10</v>
      </c>
      <c r="F12" s="10"/>
      <c r="G12" s="11" t="s">
        <v>11</v>
      </c>
      <c r="H12" s="12" t="s">
        <v>8</v>
      </c>
      <c r="I12" s="14" t="s">
        <v>9</v>
      </c>
      <c r="J12" s="13" t="s">
        <v>10</v>
      </c>
      <c r="K12" s="15" t="s">
        <v>12</v>
      </c>
      <c r="L12" s="16" t="s">
        <v>13</v>
      </c>
      <c r="M12" s="16" t="s">
        <v>14</v>
      </c>
      <c r="N12" s="16" t="s">
        <v>14</v>
      </c>
      <c r="O12" s="13" t="s">
        <v>15</v>
      </c>
      <c r="P12" s="17"/>
    </row>
    <row r="13" spans="1:37">
      <c r="A13" s="18" t="s">
        <v>16</v>
      </c>
      <c r="B13" s="19">
        <v>1000</v>
      </c>
      <c r="C13" s="20">
        <f>B13-D4</f>
        <v>975</v>
      </c>
      <c r="D13" s="20">
        <f>(C13-B13)</f>
        <v>-25</v>
      </c>
      <c r="E13" s="21">
        <f>D13/B13</f>
        <v>-2.5000000000000001E-2</v>
      </c>
      <c r="F13" s="22">
        <f>F4</f>
        <v>300</v>
      </c>
      <c r="G13" s="19">
        <f t="shared" ref="G13:H15" si="1">B13*$F13</f>
        <v>300000</v>
      </c>
      <c r="H13" s="20">
        <f t="shared" si="1"/>
        <v>292500</v>
      </c>
      <c r="I13" s="23">
        <f>(H13-G13)</f>
        <v>-7500</v>
      </c>
      <c r="J13" s="21">
        <f>I13/G13</f>
        <v>-2.5000000000000001E-2</v>
      </c>
      <c r="K13" s="24">
        <v>0.1</v>
      </c>
      <c r="L13" s="25">
        <f>E13</f>
        <v>-2.5000000000000001E-2</v>
      </c>
      <c r="M13" s="26">
        <f>L13*K13</f>
        <v>-2.5000000000000005E-3</v>
      </c>
      <c r="N13" s="20">
        <f>M13*G13</f>
        <v>-750.00000000000011</v>
      </c>
      <c r="O13" s="27">
        <f>N13+G13</f>
        <v>299250</v>
      </c>
      <c r="P13" s="28">
        <f>O13-H13</f>
        <v>6750</v>
      </c>
    </row>
    <row r="14" spans="1:37">
      <c r="A14" s="29" t="s">
        <v>17</v>
      </c>
      <c r="B14" s="30">
        <v>4000</v>
      </c>
      <c r="C14" s="31">
        <f>B14-D5</f>
        <v>3900</v>
      </c>
      <c r="D14" s="31">
        <f>(C14-B14)</f>
        <v>-100</v>
      </c>
      <c r="E14" s="32">
        <f>D14/B14</f>
        <v>-2.5000000000000001E-2</v>
      </c>
      <c r="F14" s="33">
        <f>F5</f>
        <v>500</v>
      </c>
      <c r="G14" s="30">
        <f t="shared" si="1"/>
        <v>2000000</v>
      </c>
      <c r="H14" s="31">
        <f t="shared" si="1"/>
        <v>1950000</v>
      </c>
      <c r="I14" s="34">
        <f>(H14-G14)</f>
        <v>-50000</v>
      </c>
      <c r="J14" s="32">
        <f>I14/G14</f>
        <v>-2.5000000000000001E-2</v>
      </c>
      <c r="K14" s="35">
        <v>0.1</v>
      </c>
      <c r="L14" s="36">
        <f>E14</f>
        <v>-2.5000000000000001E-2</v>
      </c>
      <c r="M14" s="37">
        <f>L14*K14</f>
        <v>-2.5000000000000005E-3</v>
      </c>
      <c r="N14" s="31">
        <f>M14*G14</f>
        <v>-5000.0000000000009</v>
      </c>
      <c r="O14" s="38">
        <f>N14+G14</f>
        <v>1995000</v>
      </c>
      <c r="P14" s="39">
        <f>O14-H14</f>
        <v>45000</v>
      </c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</row>
    <row r="15" spans="1:37" ht="14" thickBot="1">
      <c r="A15" s="40" t="s">
        <v>18</v>
      </c>
      <c r="B15" s="41">
        <v>6000</v>
      </c>
      <c r="C15" s="42">
        <f>B15-D6</f>
        <v>5700</v>
      </c>
      <c r="D15" s="42">
        <f>(C15-B15)</f>
        <v>-300</v>
      </c>
      <c r="E15" s="32">
        <f>D15/B15</f>
        <v>-0.05</v>
      </c>
      <c r="F15" s="43">
        <f>F6</f>
        <v>100</v>
      </c>
      <c r="G15" s="19">
        <f t="shared" si="1"/>
        <v>600000</v>
      </c>
      <c r="H15" s="42">
        <f t="shared" si="1"/>
        <v>570000</v>
      </c>
      <c r="I15" s="44">
        <f>(H15-G15)</f>
        <v>-30000</v>
      </c>
      <c r="J15" s="32">
        <f>I15/G15</f>
        <v>-0.05</v>
      </c>
      <c r="K15" s="45">
        <v>0.1</v>
      </c>
      <c r="L15" s="46">
        <f>E15</f>
        <v>-0.05</v>
      </c>
      <c r="M15" s="47">
        <f>L15*K15</f>
        <v>-5.000000000000001E-3</v>
      </c>
      <c r="N15" s="42">
        <f>M15*G15</f>
        <v>-3000.0000000000005</v>
      </c>
      <c r="O15" s="48">
        <f>N15+G15</f>
        <v>597000</v>
      </c>
      <c r="P15" s="49">
        <f>O15-H15</f>
        <v>27000</v>
      </c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</row>
    <row r="16" spans="1:37" s="60" customFormat="1" ht="14" thickBot="1">
      <c r="A16" s="50" t="s">
        <v>19</v>
      </c>
      <c r="B16" s="51">
        <v>11000</v>
      </c>
      <c r="C16" s="52">
        <f>SUM(C13:C15)</f>
        <v>10575</v>
      </c>
      <c r="D16" s="52">
        <f>SUM(D13:D15)</f>
        <v>-425</v>
      </c>
      <c r="E16" s="53">
        <f>D16/B16</f>
        <v>-3.8636363636363635E-2</v>
      </c>
      <c r="F16" s="50"/>
      <c r="G16" s="52">
        <f>SUM(G13:G15)</f>
        <v>2900000</v>
      </c>
      <c r="H16" s="52">
        <f>SUM(H13:H15)</f>
        <v>2812500</v>
      </c>
      <c r="I16" s="52">
        <f>SUM(I13:I15)</f>
        <v>-87500</v>
      </c>
      <c r="J16" s="53">
        <f>I16/G16</f>
        <v>-3.017241379310345E-2</v>
      </c>
      <c r="K16" s="55">
        <v>0.1</v>
      </c>
      <c r="L16" s="56">
        <f>E16</f>
        <v>-3.8636363636363635E-2</v>
      </c>
      <c r="M16" s="57">
        <f>L16*K16</f>
        <v>-3.8636363636363638E-3</v>
      </c>
      <c r="N16" s="54">
        <f>SUM(N13:N15)</f>
        <v>-8750.0000000000018</v>
      </c>
      <c r="O16" s="52">
        <f>SUM(O13:O15)</f>
        <v>2891250</v>
      </c>
      <c r="P16" s="58">
        <f>SUM(P13:P15)</f>
        <v>78750</v>
      </c>
      <c r="Q16" s="59">
        <f>P16/H16</f>
        <v>2.8000000000000001E-2</v>
      </c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</row>
    <row r="17" spans="1:37" ht="15.75" customHeight="1" thickBot="1">
      <c r="A17" s="61" t="s">
        <v>20</v>
      </c>
      <c r="B17" s="62" t="s">
        <v>23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3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</row>
    <row r="18" spans="1:37"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</row>
    <row r="19" spans="1:37" ht="15" customHeight="1" thickBot="1">
      <c r="D19" s="65"/>
      <c r="E19" s="65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</row>
    <row r="20" spans="1:37" ht="16.5" customHeight="1" thickBot="1">
      <c r="A20" s="1" t="s">
        <v>24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3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</row>
    <row r="21" spans="1:37" ht="36" customHeight="1">
      <c r="A21" s="66"/>
      <c r="B21" s="67" t="s">
        <v>2</v>
      </c>
      <c r="C21" s="68"/>
      <c r="D21" s="69"/>
      <c r="E21" s="70" t="s">
        <v>25</v>
      </c>
      <c r="F21" s="71"/>
      <c r="G21" s="70" t="s">
        <v>26</v>
      </c>
      <c r="H21" s="71"/>
      <c r="I21" s="71"/>
      <c r="J21" s="70" t="s">
        <v>27</v>
      </c>
      <c r="K21" s="71"/>
      <c r="L21" s="72"/>
      <c r="M21" s="73" t="s">
        <v>28</v>
      </c>
      <c r="N21" s="74"/>
      <c r="O21" s="75"/>
      <c r="P21" s="70" t="s">
        <v>29</v>
      </c>
      <c r="Q21" s="72"/>
      <c r="T21" s="117"/>
      <c r="U21" s="117"/>
      <c r="V21" s="118"/>
      <c r="W21" s="118"/>
      <c r="X21" s="118"/>
      <c r="Y21" s="118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</row>
    <row r="22" spans="1:37" ht="39">
      <c r="A22" s="76" t="s">
        <v>1</v>
      </c>
      <c r="B22" s="77" t="s">
        <v>30</v>
      </c>
      <c r="C22" s="78" t="s">
        <v>31</v>
      </c>
      <c r="D22" s="79" t="s">
        <v>32</v>
      </c>
      <c r="E22" s="78" t="s">
        <v>33</v>
      </c>
      <c r="F22" s="78" t="s">
        <v>34</v>
      </c>
      <c r="G22" s="77" t="s">
        <v>30</v>
      </c>
      <c r="H22" s="80" t="s">
        <v>35</v>
      </c>
      <c r="I22" s="79" t="s">
        <v>32</v>
      </c>
      <c r="J22" s="77" t="s">
        <v>36</v>
      </c>
      <c r="K22" s="81" t="s">
        <v>35</v>
      </c>
      <c r="L22" s="79" t="s">
        <v>32</v>
      </c>
      <c r="M22" s="82" t="s">
        <v>37</v>
      </c>
      <c r="N22" s="83" t="s">
        <v>38</v>
      </c>
      <c r="O22" s="84" t="s">
        <v>39</v>
      </c>
      <c r="P22" s="82" t="s">
        <v>38</v>
      </c>
      <c r="Q22" s="79" t="s">
        <v>39</v>
      </c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</row>
    <row r="23" spans="1:37">
      <c r="A23" s="85"/>
      <c r="B23" s="86"/>
      <c r="C23" s="87"/>
      <c r="D23" s="88"/>
      <c r="E23" s="89">
        <v>0.85</v>
      </c>
      <c r="F23" s="89">
        <v>0.1</v>
      </c>
      <c r="G23" s="90"/>
      <c r="H23" s="91"/>
      <c r="I23" s="92"/>
      <c r="J23" s="90"/>
      <c r="K23" s="93"/>
      <c r="M23" s="94"/>
      <c r="N23" s="95"/>
      <c r="O23" s="92"/>
      <c r="P23" s="94"/>
      <c r="Q23" s="92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</row>
    <row r="24" spans="1:37">
      <c r="A24" s="96" t="s">
        <v>16</v>
      </c>
      <c r="B24" s="30">
        <f>C4</f>
        <v>1025</v>
      </c>
      <c r="C24" s="31">
        <v>1025</v>
      </c>
      <c r="D24" s="32">
        <f>(C24-B24)/B24</f>
        <v>0</v>
      </c>
      <c r="E24" s="36">
        <v>2.5000000000000001E-2</v>
      </c>
      <c r="F24" s="36">
        <v>0.01</v>
      </c>
      <c r="G24" s="30">
        <f>O4</f>
        <v>300750</v>
      </c>
      <c r="H24" s="34">
        <f>G24*$E$23*(1+E24)+G24*$F$23*(1+F24)*(1+D24)+(1-SUM($E$23:$F$23))*G24</f>
        <v>307441.6875</v>
      </c>
      <c r="I24" s="97">
        <f>(H24-G24)/G24</f>
        <v>2.2249999999999999E-2</v>
      </c>
      <c r="J24" s="30">
        <f>P4</f>
        <v>-6750</v>
      </c>
      <c r="K24" s="98">
        <f>J24+H24</f>
        <v>300691.6875</v>
      </c>
      <c r="L24" s="32">
        <f>(K24-G24)/G24</f>
        <v>-1.9389027431421447E-4</v>
      </c>
      <c r="M24" s="99">
        <f>F4</f>
        <v>300</v>
      </c>
      <c r="N24" s="100">
        <f>H24/C24</f>
        <v>299.94310975609756</v>
      </c>
      <c r="O24" s="32">
        <f>(N24-$M24)/$M24</f>
        <v>-1.8963414634148043E-4</v>
      </c>
      <c r="P24" s="99">
        <f>K24/C24</f>
        <v>293.35774390243904</v>
      </c>
      <c r="Q24" s="32">
        <f>(P24-$M24)/$M24</f>
        <v>-2.2140853658536533E-2</v>
      </c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</row>
    <row r="25" spans="1:37">
      <c r="A25" s="96" t="s">
        <v>17</v>
      </c>
      <c r="B25" s="30">
        <f>C5</f>
        <v>4100</v>
      </c>
      <c r="C25" s="31">
        <v>4150</v>
      </c>
      <c r="D25" s="32">
        <f>(C25-B25)/B25</f>
        <v>1.2195121951219513E-2</v>
      </c>
      <c r="E25" s="36">
        <v>2.5000000000000001E-2</v>
      </c>
      <c r="F25" s="36">
        <f>F24</f>
        <v>0.01</v>
      </c>
      <c r="G25" s="30">
        <f>O5</f>
        <v>2005000</v>
      </c>
      <c r="H25" s="34">
        <f>G25*$E$23*(1+E25)+G25*$F$23*(1+F25)*(1+D25)+(1-SUM($E$23:$F$23))*G25</f>
        <v>2052080.8231707315</v>
      </c>
      <c r="I25" s="97">
        <f>(H25-G25)/G25</f>
        <v>2.3481707317073088E-2</v>
      </c>
      <c r="J25" s="30">
        <f>P5</f>
        <v>-45000</v>
      </c>
      <c r="K25" s="98">
        <f>J25+H25</f>
        <v>2007080.8231707315</v>
      </c>
      <c r="L25" s="32">
        <f>(K25-G25)/G25</f>
        <v>1.037817042758874E-3</v>
      </c>
      <c r="M25" s="99">
        <f>F5</f>
        <v>500</v>
      </c>
      <c r="N25" s="100">
        <f>H25/C25</f>
        <v>494.47730678812809</v>
      </c>
      <c r="O25" s="32">
        <f>(N25-M25)/M25</f>
        <v>-1.104538642374382E-2</v>
      </c>
      <c r="P25" s="99">
        <f>K25/C25</f>
        <v>483.6339332941522</v>
      </c>
      <c r="Q25" s="32">
        <f>(P25-$M25)/$M25</f>
        <v>-3.2732133411695598E-2</v>
      </c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</row>
    <row r="26" spans="1:37" ht="14" thickBot="1">
      <c r="A26" s="101" t="s">
        <v>18</v>
      </c>
      <c r="B26" s="41">
        <f>C6</f>
        <v>6300</v>
      </c>
      <c r="C26" s="42">
        <v>6500</v>
      </c>
      <c r="D26" s="102">
        <f>(C26-B26)/B26</f>
        <v>3.1746031746031744E-2</v>
      </c>
      <c r="E26" s="46">
        <v>1.4999999999999999E-2</v>
      </c>
      <c r="F26" s="46">
        <f>F24</f>
        <v>0.01</v>
      </c>
      <c r="G26" s="41">
        <f>O6</f>
        <v>603000</v>
      </c>
      <c r="H26" s="44">
        <f>G26*$E$23*(1+E26)+G26*$F$23*(1+F26)*(1+D26)+(1-SUM($E$23:$F$23))*G26</f>
        <v>613224.67857142852</v>
      </c>
      <c r="I26" s="103">
        <f>(H26-G26)/G26</f>
        <v>1.6956349206349124E-2</v>
      </c>
      <c r="J26" s="41">
        <f>P6</f>
        <v>-27000</v>
      </c>
      <c r="K26" s="104">
        <f>J26+H26</f>
        <v>586224.67857142852</v>
      </c>
      <c r="L26" s="102">
        <f>(K26-G26)/G26</f>
        <v>-2.7819770196635951E-2</v>
      </c>
      <c r="M26" s="105">
        <f>F6</f>
        <v>100</v>
      </c>
      <c r="N26" s="106">
        <f>H26/C26</f>
        <v>94.34225824175823</v>
      </c>
      <c r="O26" s="107">
        <f>(N26-M26)/M26</f>
        <v>-5.6577417582417695E-2</v>
      </c>
      <c r="P26" s="105">
        <f>K26/C26</f>
        <v>90.188412087912084</v>
      </c>
      <c r="Q26" s="107">
        <f>(P26-$M26)/$M26</f>
        <v>-9.8115879120879157E-2</v>
      </c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</row>
    <row r="27" spans="1:37" ht="14" thickBot="1">
      <c r="A27" s="50" t="s">
        <v>19</v>
      </c>
      <c r="B27" s="51">
        <f>SUM(B24:B26)</f>
        <v>11425</v>
      </c>
      <c r="C27" s="54">
        <f>SUM(C24:C26)</f>
        <v>11675</v>
      </c>
      <c r="D27" s="53">
        <f>(C27-B27)/B27</f>
        <v>2.1881838074398249E-2</v>
      </c>
      <c r="E27" s="56">
        <f>E24</f>
        <v>2.5000000000000001E-2</v>
      </c>
      <c r="F27" s="56">
        <f>F24</f>
        <v>0.01</v>
      </c>
      <c r="G27" s="51">
        <f>SUM(G24:G26)</f>
        <v>2908750</v>
      </c>
      <c r="H27" s="54">
        <f>SUM(H24:H26)</f>
        <v>2972747.1892421604</v>
      </c>
      <c r="I27" s="108">
        <f>(H27-G27)/G27</f>
        <v>2.2001612115912474E-2</v>
      </c>
      <c r="J27" s="51">
        <f>SUM(J24:J26)</f>
        <v>-78750</v>
      </c>
      <c r="K27" s="52">
        <f>SUM(K24:K26)</f>
        <v>2893997.1892421604</v>
      </c>
      <c r="L27" s="53">
        <f>(K27-G27)/G27</f>
        <v>-5.0718730581313575E-3</v>
      </c>
      <c r="M27" s="109"/>
      <c r="N27" s="109"/>
      <c r="O27" s="109"/>
      <c r="P27" s="109"/>
      <c r="Q27" s="109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</row>
    <row r="28" spans="1:37" ht="14" thickBot="1">
      <c r="A28" s="87"/>
      <c r="B28" s="87"/>
      <c r="C28" s="87"/>
      <c r="D28" s="87"/>
      <c r="E28" s="87"/>
      <c r="F28" s="87"/>
      <c r="G28" s="87"/>
      <c r="H28" s="110">
        <f>H27-G27</f>
        <v>63997.189242160413</v>
      </c>
      <c r="I28" s="109"/>
      <c r="J28" s="110">
        <f>J27</f>
        <v>-78750</v>
      </c>
      <c r="K28" s="110">
        <f>K27-G27</f>
        <v>-14752.810757839587</v>
      </c>
      <c r="L28" s="109"/>
      <c r="M28" s="111"/>
      <c r="N28" s="111"/>
      <c r="O28" s="111"/>
      <c r="P28" s="111"/>
      <c r="Q28" s="111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</row>
    <row r="29" spans="1:37" ht="15.75" customHeight="1" thickBot="1">
      <c r="A29" s="112" t="s">
        <v>40</v>
      </c>
      <c r="B29" s="113" t="s">
        <v>41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5"/>
    </row>
    <row r="30" spans="1:37">
      <c r="G30" s="116"/>
    </row>
  </sheetData>
  <mergeCells count="24">
    <mergeCell ref="B29:Q29"/>
    <mergeCell ref="B17:P17"/>
    <mergeCell ref="A20:Q20"/>
    <mergeCell ref="B21:D21"/>
    <mergeCell ref="E21:F21"/>
    <mergeCell ref="G21:I21"/>
    <mergeCell ref="J21:L21"/>
    <mergeCell ref="M21:O21"/>
    <mergeCell ref="P21:Q21"/>
    <mergeCell ref="B8:P8"/>
    <mergeCell ref="A10:P10"/>
    <mergeCell ref="A11:A12"/>
    <mergeCell ref="B11:E11"/>
    <mergeCell ref="F11:F12"/>
    <mergeCell ref="G11:J11"/>
    <mergeCell ref="K11:O11"/>
    <mergeCell ref="P11:P12"/>
    <mergeCell ref="A1:P1"/>
    <mergeCell ref="A2:A3"/>
    <mergeCell ref="B2:E2"/>
    <mergeCell ref="F2:F3"/>
    <mergeCell ref="G2:J2"/>
    <mergeCell ref="K2:O2"/>
    <mergeCell ref="P2:P3"/>
  </mergeCells>
  <phoneticPr fontId="1" type="noConversion"/>
  <conditionalFormatting sqref="P13:P16 P4:P7">
    <cfRule type="cellIs" dxfId="1" priority="0" stopIfTrue="1" operator="greaterThan">
      <formula>0</formula>
    </cfRule>
    <cfRule type="cellIs" dxfId="0" priority="0" stopIfTrue="1" operator="lessThan">
      <formula>0</formula>
    </cfRule>
  </conditionalFormatting>
  <pageMargins left="0.7" right="0.7" top="0.78740157499999996" bottom="0.78740157499999996" header="0.3" footer="0.3"/>
  <pageSetup paperSize="9" orientation="portrait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externer Ausgleich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Kossendey</dc:creator>
  <cp:lastModifiedBy>Christoph Kossendey</cp:lastModifiedBy>
  <dcterms:created xsi:type="dcterms:W3CDTF">2010-05-07T11:16:55Z</dcterms:created>
  <dcterms:modified xsi:type="dcterms:W3CDTF">2010-05-07T11:18:21Z</dcterms:modified>
</cp:coreProperties>
</file>